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P:\escritoriosregionais\maringa\00_cartilhas de servicos\2020\indianopolis_meu campinho_sam30_lote01_edital\"/>
    </mc:Choice>
  </mc:AlternateContent>
  <xr:revisionPtr revIDLastSave="0" documentId="13_ncr:1_{861E63CB-7FE6-4B31-8BC5-D6A78E048F75}" xr6:coauthVersionLast="45" xr6:coauthVersionMax="45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base (2)" sheetId="10" state="hidden" r:id="rId1"/>
    <sheet name="Cronograma SFM" sheetId="11" state="hidden" r:id="rId2"/>
    <sheet name="base" sheetId="8" state="hidden" r:id="rId3"/>
    <sheet name="composição dos itens" sheetId="2" state="hidden" r:id="rId4"/>
    <sheet name="Planilha de Serviços" sheetId="14" r:id="rId5"/>
    <sheet name="comparação preço" sheetId="7" state="hidden" r:id="rId6"/>
  </sheets>
  <externalReferences>
    <externalReference r:id="rId7"/>
    <externalReference r:id="rId8"/>
  </externalReferences>
  <definedNames>
    <definedName name="___xlnm.Print_Area_2">#REF!</definedName>
    <definedName name="___xlnm.Print_Titles_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4" hidden="1">'Planilha de Serviços'!$A$16:$U$149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2">base!$A$1:$P$139</definedName>
    <definedName name="_xlnm.Print_Area" localSheetId="0">'base (2)'!$A$1:$P$139</definedName>
    <definedName name="_xlnm.Print_Area" localSheetId="1">'Cronograma SFM'!$B$1:$T$65</definedName>
    <definedName name="_xlnm.Print_Area" localSheetId="4">'Planilha de Serviços'!$A$1:$H$149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4">'Planilha de Serviços'!$A$15:$A$71</definedName>
    <definedName name="DadosExternos10_1" localSheetId="4">'Planilha de Serviços'!$A$15:$A$71</definedName>
    <definedName name="DadosExternos11" localSheetId="4">'Planilha de Serviços'!$A$15:$A$71</definedName>
    <definedName name="DadosExternos11_1" localSheetId="4">'Planilha de Serviços'!$A$15:$A$71</definedName>
    <definedName name="DadosExternos12" localSheetId="4">'Planilha de Serviços'!$A$15:$A$71</definedName>
    <definedName name="DadosExternos12_1" localSheetId="4">'Planilha de Serviços'!$A$15:$A$71</definedName>
    <definedName name="DadosExternos13" localSheetId="4">'Planilha de Serviços'!$A$15:$A$71</definedName>
    <definedName name="DadosExternos13_1" localSheetId="4">'Planilha de Serviços'!$A$15:$A$71</definedName>
    <definedName name="DadosExternos14" localSheetId="4">'Planilha de Serviços'!$A$15:$A$71</definedName>
    <definedName name="DadosExternos14_1" localSheetId="4">'Planilha de Serviços'!$A$15:$A$71</definedName>
    <definedName name="DadosExternos15" localSheetId="4">'Planilha de Serviços'!$A$15:$A$40</definedName>
    <definedName name="DadosExternos15_1" localSheetId="4">'Planilha de Serviços'!$A$15:$A$41</definedName>
    <definedName name="DadosExternos16" localSheetId="4">'Planilha de Serviços'!$A$15:$A$40</definedName>
    <definedName name="DadosExternos16_1" localSheetId="4">'Planilha de Serviços'!$A$15:$A$41</definedName>
    <definedName name="DadosExternos17" localSheetId="4">'Planilha de Serviços'!$A$15:$A$40</definedName>
    <definedName name="DadosExternos17_1" localSheetId="4">'Planilha de Serviços'!$A$15:$A$41</definedName>
    <definedName name="DadosExternos18" localSheetId="4">'Planilha de Serviços'!$A$17:$D$40</definedName>
    <definedName name="DadosExternos18_1" localSheetId="4">'Planilha de Serviços'!$A$17:$D$41</definedName>
    <definedName name="DadosExternos19" localSheetId="4">'Planilha de Serviços'!$A$15:$A$71</definedName>
    <definedName name="DadosExternos19_1" localSheetId="4">'Planilha de Serviços'!$A$15:$A$71</definedName>
    <definedName name="DadosExternos2" localSheetId="4">'Planilha de Serviços'!$A$15:$A$40</definedName>
    <definedName name="DadosExternos2_1" localSheetId="4">'Planilha de Serviços'!$A$15:$A$41</definedName>
    <definedName name="DadosExternos20" localSheetId="4">'Planilha de Serviços'!$A$15:$A$33</definedName>
    <definedName name="DadosExternos20_1" localSheetId="4">'Planilha de Serviços'!$A$15:$A$37</definedName>
    <definedName name="DadosExternos21" localSheetId="4">'Planilha de Serviços'!$A$15:$A$33</definedName>
    <definedName name="DadosExternos21_1" localSheetId="4">'Planilha de Serviços'!$A$15:$A$37</definedName>
    <definedName name="DadosExternos22" localSheetId="4">'Planilha de Serviços'!$A$15:$A$33</definedName>
    <definedName name="DadosExternos22_1" localSheetId="4">'Planilha de Serviços'!$A$15:$A$37</definedName>
    <definedName name="DadosExternos23" localSheetId="4">'Planilha de Serviços'!$A$15:$A$71</definedName>
    <definedName name="DadosExternos23_1" localSheetId="4">'Planilha de Serviços'!$A$15:$A$71</definedName>
    <definedName name="DadosExternos24" localSheetId="4">'Planilha de Serviços'!$A$15:$A$71</definedName>
    <definedName name="DadosExternos24_1" localSheetId="4">'Planilha de Serviços'!$A$15:$A$71</definedName>
    <definedName name="DadosExternos25" localSheetId="4">'Planilha de Serviços'!$A$15:$A$71</definedName>
    <definedName name="DadosExternos25_1" localSheetId="4">'Planilha de Serviços'!$A$15:$A$71</definedName>
    <definedName name="DadosExternos26" localSheetId="4">'Planilha de Serviços'!$A$15:$A$71</definedName>
    <definedName name="DadosExternos26_1" localSheetId="4">'Planilha de Serviços'!$A$15:$A$71</definedName>
    <definedName name="DadosExternos27" localSheetId="4">'Planilha de Serviços'!$A$15:$A$71</definedName>
    <definedName name="DadosExternos27_1" localSheetId="4">'Planilha de Serviços'!$A$15:$A$71</definedName>
    <definedName name="DadosExternos28" localSheetId="4">'Planilha de Serviços'!$A$15:$A$71</definedName>
    <definedName name="DadosExternos28_1" localSheetId="4">'Planilha de Serviços'!$A$15:$A$71</definedName>
    <definedName name="DadosExternos29" localSheetId="4">'Planilha de Serviços'!$A$15:$A$71</definedName>
    <definedName name="DadosExternos29_1" localSheetId="4">'Planilha de Serviços'!$A$15:$A$71</definedName>
    <definedName name="DadosExternos30" localSheetId="4">'Planilha de Serviços'!$A$15:$A$71</definedName>
    <definedName name="DadosExternos30_1" localSheetId="4">'Planilha de Serviços'!$A$15:$A$71</definedName>
    <definedName name="DadosExternos31" localSheetId="4">'Planilha de Serviços'!$A$15:$A$71</definedName>
    <definedName name="DadosExternos31_1" localSheetId="4">'Planilha de Serviços'!$A$15:$A$71</definedName>
    <definedName name="DadosExternos32" localSheetId="4">'Planilha de Serviços'!$A$15:$A$71</definedName>
    <definedName name="DadosExternos32_1" localSheetId="4">'Planilha de Serviços'!$A$15:$A$71</definedName>
    <definedName name="DadosExternos33" localSheetId="4">'Planilha de Serviços'!$A$15:$A$71</definedName>
    <definedName name="DadosExternos33_1" localSheetId="4">'Planilha de Serviços'!$A$15:$A$71</definedName>
    <definedName name="DadosExternos34" localSheetId="4">'Planilha de Serviços'!$A$15:$A$71</definedName>
    <definedName name="DadosExternos34_1" localSheetId="4">'Planilha de Serviços'!$A$15:$A$71</definedName>
    <definedName name="DadosExternos5" localSheetId="4">'Planilha de Serviços'!$A$15:$A$40</definedName>
    <definedName name="DadosExternos5_1" localSheetId="4">'Planilha de Serviços'!$A$15:$A$41</definedName>
    <definedName name="DadosExternos6" localSheetId="4">'Planilha de Serviços'!$A$15:$A$40</definedName>
    <definedName name="DadosExternos6_1" localSheetId="4">'Planilha de Serviços'!$A$15:$A$41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>#REF!</definedName>
    <definedName name="k">"$#REF!.$A$1:$B$2408"</definedName>
    <definedName name="matriz">'[2] '!#REF!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>#REF!</definedName>
    <definedName name="RODAPÉ">[2]Relatório!#REF!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4">'Planilha de Serviços'!$15:$16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4" l="1"/>
  <c r="E8" i="14"/>
  <c r="E7" i="14"/>
  <c r="E6" i="14"/>
  <c r="E5" i="14"/>
  <c r="E4" i="14"/>
  <c r="I3" i="11" l="1"/>
  <c r="K3" i="11"/>
  <c r="S4" i="11"/>
  <c r="T2" i="11" s="1"/>
  <c r="L47" i="11" s="1"/>
  <c r="F6" i="11"/>
  <c r="F21" i="11" s="1"/>
  <c r="G6" i="11"/>
  <c r="H6" i="11"/>
  <c r="H32" i="11" s="1"/>
  <c r="I6" i="11"/>
  <c r="J6" i="11"/>
  <c r="J32" i="11" s="1"/>
  <c r="K6" i="11"/>
  <c r="K14" i="11" s="1"/>
  <c r="L6" i="11"/>
  <c r="L14" i="11" s="1"/>
  <c r="M6" i="11"/>
  <c r="M13" i="11" s="1"/>
  <c r="N6" i="11"/>
  <c r="N15" i="11" s="1"/>
  <c r="O6" i="11"/>
  <c r="O15" i="11" s="1"/>
  <c r="P6" i="11"/>
  <c r="P12" i="11" s="1"/>
  <c r="Q6" i="11"/>
  <c r="Q9" i="11" s="1"/>
  <c r="L7" i="11"/>
  <c r="K8" i="11"/>
  <c r="L8" i="11"/>
  <c r="A9" i="11"/>
  <c r="L9" i="11"/>
  <c r="A10" i="11"/>
  <c r="L10" i="11"/>
  <c r="A11" i="11"/>
  <c r="L11" i="11"/>
  <c r="A12" i="11"/>
  <c r="K12" i="11"/>
  <c r="L12" i="11"/>
  <c r="N12" i="11"/>
  <c r="N39" i="11" s="1"/>
  <c r="A13" i="11"/>
  <c r="K13" i="11"/>
  <c r="L13" i="11"/>
  <c r="A14" i="11"/>
  <c r="J14" i="11"/>
  <c r="O14" i="11"/>
  <c r="A15" i="11"/>
  <c r="G15" i="11"/>
  <c r="L15" i="11"/>
  <c r="Q15" i="11"/>
  <c r="A16" i="11"/>
  <c r="L16" i="11"/>
  <c r="O16" i="11"/>
  <c r="Q16" i="11"/>
  <c r="Q47" i="11" s="1"/>
  <c r="A17" i="11"/>
  <c r="L17" i="11"/>
  <c r="Q17" i="11"/>
  <c r="A18" i="11"/>
  <c r="K18" i="11"/>
  <c r="K51" i="11" s="1"/>
  <c r="L18" i="11"/>
  <c r="A19" i="11"/>
  <c r="K19" i="11"/>
  <c r="L19" i="11"/>
  <c r="N19" i="11"/>
  <c r="O19" i="11"/>
  <c r="Q19" i="11"/>
  <c r="A20" i="11"/>
  <c r="K20" i="11"/>
  <c r="L20" i="11"/>
  <c r="P20" i="11"/>
  <c r="P55" i="11" s="1"/>
  <c r="Q20" i="11"/>
  <c r="S29" i="11"/>
  <c r="T10" i="11" s="1"/>
  <c r="G32" i="11"/>
  <c r="K32" i="11"/>
  <c r="L32" i="11"/>
  <c r="Q45" i="11"/>
  <c r="A2" i="10"/>
  <c r="R2" i="10"/>
  <c r="A3" i="10"/>
  <c r="R3" i="10"/>
  <c r="A4" i="10"/>
  <c r="R4" i="10"/>
  <c r="A5" i="10"/>
  <c r="R5" i="10"/>
  <c r="A6" i="10"/>
  <c r="R6" i="10"/>
  <c r="A7" i="10"/>
  <c r="R7" i="10"/>
  <c r="A8" i="10"/>
  <c r="R8" i="10"/>
  <c r="A9" i="10"/>
  <c r="R9" i="10"/>
  <c r="A10" i="10"/>
  <c r="R10" i="10"/>
  <c r="A11" i="10"/>
  <c r="R11" i="10"/>
  <c r="A12" i="10"/>
  <c r="R12" i="10"/>
  <c r="A13" i="10"/>
  <c r="R13" i="10"/>
  <c r="A16" i="10"/>
  <c r="R16" i="10"/>
  <c r="A17" i="10"/>
  <c r="R17" i="10"/>
  <c r="A18" i="10"/>
  <c r="R18" i="10"/>
  <c r="A19" i="10"/>
  <c r="R19" i="10"/>
  <c r="A20" i="10"/>
  <c r="R20" i="10"/>
  <c r="A21" i="10"/>
  <c r="R21" i="10"/>
  <c r="A22" i="10"/>
  <c r="R22" i="10"/>
  <c r="A23" i="10"/>
  <c r="R23" i="10"/>
  <c r="A24" i="10"/>
  <c r="R24" i="10"/>
  <c r="A25" i="10"/>
  <c r="R25" i="10"/>
  <c r="A26" i="10"/>
  <c r="R26" i="10"/>
  <c r="A27" i="10"/>
  <c r="R27" i="10"/>
  <c r="A30" i="10"/>
  <c r="R30" i="10"/>
  <c r="A31" i="10"/>
  <c r="R31" i="10"/>
  <c r="A32" i="10"/>
  <c r="R32" i="10"/>
  <c r="A33" i="10"/>
  <c r="R33" i="10"/>
  <c r="A34" i="10"/>
  <c r="R34" i="10"/>
  <c r="A35" i="10"/>
  <c r="R35" i="10"/>
  <c r="A36" i="10"/>
  <c r="R36" i="10"/>
  <c r="A37" i="10"/>
  <c r="R37" i="10"/>
  <c r="A38" i="10"/>
  <c r="R38" i="10"/>
  <c r="A39" i="10"/>
  <c r="R39" i="10"/>
  <c r="A40" i="10"/>
  <c r="R40" i="10"/>
  <c r="A41" i="10"/>
  <c r="R41" i="10"/>
  <c r="A44" i="10"/>
  <c r="R44" i="10"/>
  <c r="A45" i="10"/>
  <c r="R45" i="10"/>
  <c r="A46" i="10"/>
  <c r="R46" i="10"/>
  <c r="A47" i="10"/>
  <c r="R47" i="10"/>
  <c r="A48" i="10"/>
  <c r="R48" i="10"/>
  <c r="A49" i="10"/>
  <c r="R49" i="10"/>
  <c r="A50" i="10"/>
  <c r="R50" i="10"/>
  <c r="A51" i="10"/>
  <c r="R51" i="10"/>
  <c r="A52" i="10"/>
  <c r="R52" i="10"/>
  <c r="A53" i="10"/>
  <c r="R53" i="10"/>
  <c r="A54" i="10"/>
  <c r="R54" i="10"/>
  <c r="A55" i="10"/>
  <c r="R55" i="10"/>
  <c r="A58" i="10"/>
  <c r="R58" i="10"/>
  <c r="A59" i="10"/>
  <c r="R59" i="10"/>
  <c r="A60" i="10"/>
  <c r="R60" i="10"/>
  <c r="A61" i="10"/>
  <c r="R61" i="10"/>
  <c r="A62" i="10"/>
  <c r="R62" i="10"/>
  <c r="A63" i="10"/>
  <c r="R63" i="10"/>
  <c r="A64" i="10"/>
  <c r="R64" i="10"/>
  <c r="A65" i="10"/>
  <c r="R65" i="10"/>
  <c r="A66" i="10"/>
  <c r="R66" i="10"/>
  <c r="A67" i="10"/>
  <c r="R67" i="10"/>
  <c r="A68" i="10"/>
  <c r="R68" i="10"/>
  <c r="A69" i="10"/>
  <c r="R69" i="10"/>
  <c r="A72" i="10"/>
  <c r="R72" i="10"/>
  <c r="A73" i="10"/>
  <c r="R73" i="10"/>
  <c r="A74" i="10"/>
  <c r="R74" i="10"/>
  <c r="A75" i="10"/>
  <c r="R75" i="10"/>
  <c r="A76" i="10"/>
  <c r="R76" i="10"/>
  <c r="A77" i="10"/>
  <c r="R77" i="10"/>
  <c r="A78" i="10"/>
  <c r="R78" i="10"/>
  <c r="A79" i="10"/>
  <c r="R79" i="10"/>
  <c r="A80" i="10"/>
  <c r="R80" i="10"/>
  <c r="A81" i="10"/>
  <c r="R81" i="10"/>
  <c r="A82" i="10"/>
  <c r="R82" i="10"/>
  <c r="A83" i="10"/>
  <c r="R83" i="10"/>
  <c r="A86" i="10"/>
  <c r="R86" i="10"/>
  <c r="A87" i="10"/>
  <c r="R87" i="10"/>
  <c r="A88" i="10"/>
  <c r="R88" i="10"/>
  <c r="A89" i="10"/>
  <c r="R89" i="10"/>
  <c r="A90" i="10"/>
  <c r="R90" i="10"/>
  <c r="A91" i="10"/>
  <c r="R91" i="10"/>
  <c r="A92" i="10"/>
  <c r="R92" i="10"/>
  <c r="A93" i="10"/>
  <c r="R93" i="10"/>
  <c r="A94" i="10"/>
  <c r="R94" i="10"/>
  <c r="A95" i="10"/>
  <c r="R95" i="10"/>
  <c r="A96" i="10"/>
  <c r="R96" i="10"/>
  <c r="A97" i="10"/>
  <c r="R97" i="10"/>
  <c r="A100" i="10"/>
  <c r="R100" i="10"/>
  <c r="A101" i="10"/>
  <c r="R101" i="10"/>
  <c r="A102" i="10"/>
  <c r="R102" i="10"/>
  <c r="A103" i="10"/>
  <c r="R103" i="10"/>
  <c r="A104" i="10"/>
  <c r="R104" i="10"/>
  <c r="A105" i="10"/>
  <c r="R105" i="10"/>
  <c r="A106" i="10"/>
  <c r="R106" i="10"/>
  <c r="A107" i="10"/>
  <c r="R107" i="10"/>
  <c r="A108" i="10"/>
  <c r="R108" i="10"/>
  <c r="A109" i="10"/>
  <c r="R109" i="10"/>
  <c r="A110" i="10"/>
  <c r="R110" i="10"/>
  <c r="A111" i="10"/>
  <c r="R111" i="10"/>
  <c r="A114" i="10"/>
  <c r="R114" i="10"/>
  <c r="A115" i="10"/>
  <c r="R115" i="10"/>
  <c r="A116" i="10"/>
  <c r="R116" i="10"/>
  <c r="A117" i="10"/>
  <c r="R117" i="10"/>
  <c r="A118" i="10"/>
  <c r="R118" i="10"/>
  <c r="A119" i="10"/>
  <c r="R119" i="10"/>
  <c r="A120" i="10"/>
  <c r="R120" i="10"/>
  <c r="A121" i="10"/>
  <c r="R121" i="10"/>
  <c r="A122" i="10"/>
  <c r="R122" i="10"/>
  <c r="A123" i="10"/>
  <c r="R123" i="10"/>
  <c r="A124" i="10"/>
  <c r="R124" i="10"/>
  <c r="A125" i="10"/>
  <c r="R125" i="10"/>
  <c r="A128" i="10"/>
  <c r="R128" i="10"/>
  <c r="A129" i="10"/>
  <c r="R129" i="10"/>
  <c r="A130" i="10"/>
  <c r="R130" i="10"/>
  <c r="A131" i="10"/>
  <c r="R131" i="10"/>
  <c r="A132" i="10"/>
  <c r="R132" i="10"/>
  <c r="A133" i="10"/>
  <c r="R133" i="10"/>
  <c r="A134" i="10"/>
  <c r="R134" i="10"/>
  <c r="A135" i="10"/>
  <c r="R135" i="10"/>
  <c r="A136" i="10"/>
  <c r="R136" i="10"/>
  <c r="A137" i="10"/>
  <c r="R137" i="10"/>
  <c r="A138" i="10"/>
  <c r="R138" i="10"/>
  <c r="A139" i="10"/>
  <c r="R139" i="10"/>
  <c r="I14" i="11" l="1"/>
  <c r="N20" i="11"/>
  <c r="P16" i="11"/>
  <c r="K15" i="11"/>
  <c r="Q10" i="11"/>
  <c r="Q8" i="11"/>
  <c r="E9" i="14"/>
  <c r="H14" i="11"/>
  <c r="P17" i="11"/>
  <c r="E10" i="14"/>
  <c r="P13" i="11"/>
  <c r="O32" i="11"/>
  <c r="F32" i="11"/>
  <c r="Q18" i="11"/>
  <c r="Q51" i="11" s="1"/>
  <c r="M17" i="11"/>
  <c r="Q14" i="11"/>
  <c r="O11" i="11"/>
  <c r="K10" i="11"/>
  <c r="N7" i="11"/>
  <c r="G12" i="11"/>
  <c r="G39" i="11" s="1"/>
  <c r="P14" i="11"/>
  <c r="N11" i="11"/>
  <c r="N37" i="11" s="1"/>
  <c r="I19" i="11"/>
  <c r="N13" i="11"/>
  <c r="N41" i="11" s="1"/>
  <c r="N32" i="11"/>
  <c r="P18" i="11"/>
  <c r="P51" i="11" s="1"/>
  <c r="M32" i="11"/>
  <c r="P19" i="11"/>
  <c r="P53" i="11" s="1"/>
  <c r="N18" i="11"/>
  <c r="N51" i="11" s="1"/>
  <c r="K17" i="11"/>
  <c r="G13" i="11"/>
  <c r="N9" i="11"/>
  <c r="K7" i="11"/>
  <c r="N10" i="11"/>
  <c r="P32" i="11"/>
  <c r="N16" i="11"/>
  <c r="Q55" i="11"/>
  <c r="L51" i="11"/>
  <c r="I17" i="11"/>
  <c r="P15" i="11"/>
  <c r="N14" i="11"/>
  <c r="K11" i="11"/>
  <c r="F27" i="11"/>
  <c r="J19" i="11"/>
  <c r="H15" i="11"/>
  <c r="H45" i="11" s="1"/>
  <c r="T26" i="11"/>
  <c r="G14" i="11"/>
  <c r="F25" i="11"/>
  <c r="H19" i="11"/>
  <c r="F18" i="11"/>
  <c r="J17" i="11"/>
  <c r="F14" i="11"/>
  <c r="F43" i="11" s="1"/>
  <c r="I13" i="11"/>
  <c r="P11" i="11"/>
  <c r="P37" i="11" s="1"/>
  <c r="P9" i="11"/>
  <c r="P8" i="11"/>
  <c r="R141" i="10"/>
  <c r="F24" i="11"/>
  <c r="J15" i="11"/>
  <c r="J45" i="11" s="1"/>
  <c r="H12" i="11"/>
  <c r="H39" i="11" s="1"/>
  <c r="F23" i="11"/>
  <c r="H17" i="11"/>
  <c r="H49" i="11" s="1"/>
  <c r="F16" i="11"/>
  <c r="I15" i="11"/>
  <c r="H13" i="11"/>
  <c r="I18" i="11"/>
  <c r="M3" i="11"/>
  <c r="F7" i="11" s="1"/>
  <c r="F8" i="11" s="1"/>
  <c r="G7" i="11" s="1"/>
  <c r="G8" i="11" s="1"/>
  <c r="H7" i="11" s="1"/>
  <c r="H8" i="11" s="1"/>
  <c r="I7" i="11" s="1"/>
  <c r="I8" i="11" s="1"/>
  <c r="J7" i="11" s="1"/>
  <c r="J8" i="11" s="1"/>
  <c r="F9" i="11"/>
  <c r="F33" i="11" s="1"/>
  <c r="F20" i="11"/>
  <c r="F55" i="11" s="1"/>
  <c r="G10" i="11"/>
  <c r="F10" i="11"/>
  <c r="G11" i="11"/>
  <c r="O8" i="11"/>
  <c r="L33" i="11"/>
  <c r="L55" i="11"/>
  <c r="Q49" i="11"/>
  <c r="P43" i="11"/>
  <c r="K37" i="11"/>
  <c r="Q43" i="11"/>
  <c r="K49" i="11"/>
  <c r="I43" i="11"/>
  <c r="L35" i="11"/>
  <c r="Q53" i="11"/>
  <c r="I49" i="11"/>
  <c r="P41" i="11"/>
  <c r="K35" i="11"/>
  <c r="I53" i="11"/>
  <c r="N47" i="11"/>
  <c r="G41" i="11"/>
  <c r="N53" i="11"/>
  <c r="L49" i="11"/>
  <c r="L45" i="11"/>
  <c r="H41" i="11"/>
  <c r="N33" i="11"/>
  <c r="T3" i="11"/>
  <c r="L52" i="11" s="1"/>
  <c r="L39" i="11"/>
  <c r="K45" i="11"/>
  <c r="P39" i="11"/>
  <c r="T21" i="11"/>
  <c r="T19" i="11"/>
  <c r="T17" i="11"/>
  <c r="T14" i="11"/>
  <c r="T23" i="11"/>
  <c r="T9" i="11"/>
  <c r="T27" i="11"/>
  <c r="T22" i="11"/>
  <c r="T25" i="11"/>
  <c r="T11" i="11"/>
  <c r="T24" i="11"/>
  <c r="G45" i="11"/>
  <c r="K41" i="11"/>
  <c r="P45" i="11"/>
  <c r="Q35" i="11"/>
  <c r="N55" i="11"/>
  <c r="I45" i="11"/>
  <c r="N43" i="11"/>
  <c r="N45" i="11"/>
  <c r="H53" i="11"/>
  <c r="K43" i="11"/>
  <c r="I51" i="11"/>
  <c r="G35" i="11"/>
  <c r="L43" i="11"/>
  <c r="J11" i="11"/>
  <c r="I10" i="11"/>
  <c r="K9" i="11"/>
  <c r="K53" i="11"/>
  <c r="P47" i="11"/>
  <c r="I46" i="11"/>
  <c r="Q32" i="11"/>
  <c r="I32" i="11"/>
  <c r="F26" i="11"/>
  <c r="F22" i="11"/>
  <c r="J20" i="11"/>
  <c r="G19" i="11"/>
  <c r="J18" i="11"/>
  <c r="G17" i="11"/>
  <c r="K16" i="11"/>
  <c r="F15" i="11"/>
  <c r="Q13" i="11"/>
  <c r="F13" i="11"/>
  <c r="F12" i="11"/>
  <c r="J9" i="11"/>
  <c r="N8" i="11"/>
  <c r="H11" i="11"/>
  <c r="H37" i="11" s="1"/>
  <c r="W14" i="11"/>
  <c r="H43" i="11"/>
  <c r="M14" i="11"/>
  <c r="J53" i="11"/>
  <c r="O47" i="11"/>
  <c r="I41" i="11"/>
  <c r="I20" i="11"/>
  <c r="F19" i="11"/>
  <c r="N17" i="11"/>
  <c r="F17" i="11"/>
  <c r="J16" i="11"/>
  <c r="F11" i="11"/>
  <c r="H9" i="11"/>
  <c r="M8" i="11"/>
  <c r="Q7" i="11"/>
  <c r="H20" i="11"/>
  <c r="H18" i="11"/>
  <c r="I16" i="11"/>
  <c r="G9" i="11"/>
  <c r="G20" i="11"/>
  <c r="G18" i="11"/>
  <c r="H16" i="11"/>
  <c r="G16" i="11"/>
  <c r="G47" i="11" s="1"/>
  <c r="I9" i="11"/>
  <c r="I33" i="11" s="1"/>
  <c r="O45" i="11"/>
  <c r="M41" i="11"/>
  <c r="Q33" i="11"/>
  <c r="L53" i="11"/>
  <c r="P49" i="11"/>
  <c r="J43" i="11"/>
  <c r="L37" i="11"/>
  <c r="P33" i="11"/>
  <c r="T20" i="11"/>
  <c r="O17" i="11"/>
  <c r="M15" i="11"/>
  <c r="T12" i="11"/>
  <c r="J12" i="11"/>
  <c r="Q11" i="11"/>
  <c r="I11" i="11"/>
  <c r="P10" i="11"/>
  <c r="H10" i="11"/>
  <c r="O9" i="11"/>
  <c r="P7" i="11"/>
  <c r="H50" i="11"/>
  <c r="O18" i="11"/>
  <c r="M16" i="11"/>
  <c r="T13" i="11"/>
  <c r="J13" i="11"/>
  <c r="Q12" i="11"/>
  <c r="I12" i="11"/>
  <c r="O10" i="11"/>
  <c r="O7" i="11"/>
  <c r="M9" i="11"/>
  <c r="K55" i="11"/>
  <c r="M49" i="11"/>
  <c r="O43" i="11"/>
  <c r="G43" i="11"/>
  <c r="K39" i="11"/>
  <c r="O20" i="11"/>
  <c r="M18" i="11"/>
  <c r="T15" i="11"/>
  <c r="O12" i="11"/>
  <c r="M10" i="11"/>
  <c r="M7" i="11"/>
  <c r="F51" i="11"/>
  <c r="L41" i="11"/>
  <c r="N35" i="11"/>
  <c r="F35" i="11"/>
  <c r="M19" i="11"/>
  <c r="T16" i="11"/>
  <c r="O13" i="11"/>
  <c r="M11" i="11"/>
  <c r="O53" i="11"/>
  <c r="G53" i="11"/>
  <c r="M43" i="11"/>
  <c r="O37" i="11"/>
  <c r="G37" i="11"/>
  <c r="M20" i="11"/>
  <c r="M12" i="11"/>
  <c r="T18" i="11"/>
  <c r="J10" i="11"/>
  <c r="A2" i="8"/>
  <c r="R2" i="8"/>
  <c r="A3" i="8"/>
  <c r="R3" i="8"/>
  <c r="A4" i="8"/>
  <c r="R4" i="8"/>
  <c r="A5" i="8"/>
  <c r="R5" i="8"/>
  <c r="A6" i="8"/>
  <c r="R6" i="8"/>
  <c r="A7" i="8"/>
  <c r="R7" i="8"/>
  <c r="A8" i="8"/>
  <c r="R8" i="8"/>
  <c r="A9" i="8"/>
  <c r="R9" i="8"/>
  <c r="A10" i="8"/>
  <c r="R10" i="8"/>
  <c r="A11" i="8"/>
  <c r="R11" i="8"/>
  <c r="A12" i="8"/>
  <c r="R12" i="8"/>
  <c r="A13" i="8"/>
  <c r="R13" i="8"/>
  <c r="A16" i="8"/>
  <c r="R16" i="8"/>
  <c r="A17" i="8"/>
  <c r="R17" i="8"/>
  <c r="A18" i="8"/>
  <c r="R18" i="8"/>
  <c r="A19" i="8"/>
  <c r="R19" i="8"/>
  <c r="A20" i="8"/>
  <c r="R20" i="8"/>
  <c r="A21" i="8"/>
  <c r="R21" i="8"/>
  <c r="A22" i="8"/>
  <c r="R22" i="8"/>
  <c r="A23" i="8"/>
  <c r="R23" i="8"/>
  <c r="A24" i="8"/>
  <c r="R24" i="8"/>
  <c r="A25" i="8"/>
  <c r="R25" i="8"/>
  <c r="A26" i="8"/>
  <c r="R26" i="8"/>
  <c r="A27" i="8"/>
  <c r="R27" i="8"/>
  <c r="A30" i="8"/>
  <c r="R30" i="8"/>
  <c r="A31" i="8"/>
  <c r="R31" i="8"/>
  <c r="A32" i="8"/>
  <c r="R32" i="8"/>
  <c r="A33" i="8"/>
  <c r="R33" i="8"/>
  <c r="A34" i="8"/>
  <c r="R34" i="8"/>
  <c r="A35" i="8"/>
  <c r="R35" i="8"/>
  <c r="A36" i="8"/>
  <c r="R36" i="8"/>
  <c r="A37" i="8"/>
  <c r="R37" i="8"/>
  <c r="A38" i="8"/>
  <c r="R38" i="8"/>
  <c r="A39" i="8"/>
  <c r="R39" i="8"/>
  <c r="A40" i="8"/>
  <c r="R40" i="8"/>
  <c r="A41" i="8"/>
  <c r="R41" i="8"/>
  <c r="A44" i="8"/>
  <c r="R44" i="8"/>
  <c r="A45" i="8"/>
  <c r="R45" i="8"/>
  <c r="A46" i="8"/>
  <c r="R46" i="8"/>
  <c r="A47" i="8"/>
  <c r="R47" i="8"/>
  <c r="A48" i="8"/>
  <c r="R48" i="8"/>
  <c r="A49" i="8"/>
  <c r="R49" i="8"/>
  <c r="A50" i="8"/>
  <c r="R50" i="8"/>
  <c r="A51" i="8"/>
  <c r="R51" i="8"/>
  <c r="A52" i="8"/>
  <c r="R52" i="8"/>
  <c r="A53" i="8"/>
  <c r="R53" i="8"/>
  <c r="A54" i="8"/>
  <c r="R54" i="8"/>
  <c r="A55" i="8"/>
  <c r="R55" i="8"/>
  <c r="A58" i="8"/>
  <c r="R58" i="8"/>
  <c r="A59" i="8"/>
  <c r="R59" i="8"/>
  <c r="A60" i="8"/>
  <c r="R60" i="8"/>
  <c r="A61" i="8"/>
  <c r="R61" i="8"/>
  <c r="A62" i="8"/>
  <c r="R62" i="8"/>
  <c r="A63" i="8"/>
  <c r="R63" i="8"/>
  <c r="A64" i="8"/>
  <c r="R64" i="8"/>
  <c r="A65" i="8"/>
  <c r="R65" i="8"/>
  <c r="A66" i="8"/>
  <c r="R66" i="8"/>
  <c r="A67" i="8"/>
  <c r="R67" i="8"/>
  <c r="A68" i="8"/>
  <c r="R68" i="8"/>
  <c r="A69" i="8"/>
  <c r="R69" i="8"/>
  <c r="A72" i="8"/>
  <c r="R72" i="8"/>
  <c r="A73" i="8"/>
  <c r="R73" i="8"/>
  <c r="A74" i="8"/>
  <c r="R74" i="8"/>
  <c r="A75" i="8"/>
  <c r="R75" i="8"/>
  <c r="A76" i="8"/>
  <c r="R76" i="8"/>
  <c r="A77" i="8"/>
  <c r="R77" i="8"/>
  <c r="A78" i="8"/>
  <c r="R78" i="8"/>
  <c r="A79" i="8"/>
  <c r="R79" i="8"/>
  <c r="A80" i="8"/>
  <c r="R80" i="8"/>
  <c r="A81" i="8"/>
  <c r="R81" i="8"/>
  <c r="A82" i="8"/>
  <c r="R82" i="8"/>
  <c r="A83" i="8"/>
  <c r="R83" i="8"/>
  <c r="A86" i="8"/>
  <c r="R86" i="8"/>
  <c r="A87" i="8"/>
  <c r="R87" i="8"/>
  <c r="A88" i="8"/>
  <c r="R88" i="8"/>
  <c r="A89" i="8"/>
  <c r="R89" i="8"/>
  <c r="A90" i="8"/>
  <c r="R90" i="8"/>
  <c r="A91" i="8"/>
  <c r="R91" i="8"/>
  <c r="A92" i="8"/>
  <c r="R92" i="8"/>
  <c r="A93" i="8"/>
  <c r="R93" i="8"/>
  <c r="A94" i="8"/>
  <c r="R94" i="8"/>
  <c r="A95" i="8"/>
  <c r="R95" i="8"/>
  <c r="A96" i="8"/>
  <c r="R96" i="8"/>
  <c r="A97" i="8"/>
  <c r="R97" i="8"/>
  <c r="A100" i="8"/>
  <c r="R100" i="8"/>
  <c r="A101" i="8"/>
  <c r="R101" i="8"/>
  <c r="A102" i="8"/>
  <c r="R102" i="8"/>
  <c r="A103" i="8"/>
  <c r="R103" i="8"/>
  <c r="A104" i="8"/>
  <c r="R104" i="8"/>
  <c r="A105" i="8"/>
  <c r="R105" i="8"/>
  <c r="A106" i="8"/>
  <c r="R106" i="8"/>
  <c r="A107" i="8"/>
  <c r="R107" i="8"/>
  <c r="A108" i="8"/>
  <c r="R108" i="8"/>
  <c r="A109" i="8"/>
  <c r="R109" i="8"/>
  <c r="A110" i="8"/>
  <c r="R110" i="8"/>
  <c r="A111" i="8"/>
  <c r="R111" i="8"/>
  <c r="A114" i="8"/>
  <c r="R114" i="8"/>
  <c r="A115" i="8"/>
  <c r="R115" i="8"/>
  <c r="A116" i="8"/>
  <c r="R116" i="8"/>
  <c r="A117" i="8"/>
  <c r="R117" i="8"/>
  <c r="A118" i="8"/>
  <c r="R118" i="8"/>
  <c r="A119" i="8"/>
  <c r="R119" i="8"/>
  <c r="A120" i="8"/>
  <c r="R120" i="8"/>
  <c r="A121" i="8"/>
  <c r="R121" i="8"/>
  <c r="A122" i="8"/>
  <c r="R122" i="8"/>
  <c r="A123" i="8"/>
  <c r="R123" i="8"/>
  <c r="A124" i="8"/>
  <c r="R124" i="8"/>
  <c r="A125" i="8"/>
  <c r="R125" i="8"/>
  <c r="A128" i="8"/>
  <c r="R128" i="8"/>
  <c r="A129" i="8"/>
  <c r="R129" i="8"/>
  <c r="A130" i="8"/>
  <c r="R130" i="8"/>
  <c r="A131" i="8"/>
  <c r="R131" i="8"/>
  <c r="A132" i="8"/>
  <c r="R132" i="8"/>
  <c r="A133" i="8"/>
  <c r="R133" i="8"/>
  <c r="A134" i="8"/>
  <c r="R134" i="8"/>
  <c r="A135" i="8"/>
  <c r="R135" i="8"/>
  <c r="A136" i="8"/>
  <c r="R136" i="8"/>
  <c r="A137" i="8"/>
  <c r="R137" i="8"/>
  <c r="A138" i="8"/>
  <c r="R138" i="8"/>
  <c r="A139" i="8"/>
  <c r="R139" i="8"/>
  <c r="Q44" i="11" l="1"/>
  <c r="L40" i="11"/>
  <c r="O54" i="11"/>
  <c r="J50" i="11"/>
  <c r="O46" i="11"/>
  <c r="Q36" i="11"/>
  <c r="F36" i="11"/>
  <c r="H38" i="11"/>
  <c r="H42" i="11"/>
  <c r="F48" i="11"/>
  <c r="F47" i="11"/>
  <c r="Q34" i="11"/>
  <c r="K42" i="11"/>
  <c r="T4" i="11"/>
  <c r="G44" i="11"/>
  <c r="J49" i="11"/>
  <c r="R141" i="8"/>
  <c r="P38" i="11"/>
  <c r="N44" i="11"/>
  <c r="N56" i="11"/>
  <c r="G36" i="11"/>
  <c r="N42" i="11"/>
  <c r="N48" i="11"/>
  <c r="P48" i="11"/>
  <c r="K56" i="11"/>
  <c r="W15" i="11"/>
  <c r="M42" i="11"/>
  <c r="M44" i="11"/>
  <c r="K36" i="11"/>
  <c r="P50" i="11"/>
  <c r="P54" i="11"/>
  <c r="N46" i="11"/>
  <c r="F52" i="11"/>
  <c r="W16" i="11"/>
  <c r="H34" i="11"/>
  <c r="G54" i="11"/>
  <c r="H40" i="11"/>
  <c r="I52" i="11"/>
  <c r="O44" i="11"/>
  <c r="I54" i="11"/>
  <c r="P34" i="11"/>
  <c r="H33" i="11"/>
  <c r="W17" i="11"/>
  <c r="L56" i="11"/>
  <c r="F56" i="11"/>
  <c r="H54" i="11"/>
  <c r="L50" i="11"/>
  <c r="N40" i="11"/>
  <c r="G40" i="11"/>
  <c r="K38" i="11"/>
  <c r="J44" i="11"/>
  <c r="I50" i="11"/>
  <c r="N54" i="11"/>
  <c r="O48" i="11"/>
  <c r="P40" i="11"/>
  <c r="I44" i="11"/>
  <c r="K52" i="11"/>
  <c r="G38" i="11"/>
  <c r="H46" i="11"/>
  <c r="F44" i="11"/>
  <c r="L44" i="11"/>
  <c r="K44" i="11"/>
  <c r="M50" i="11"/>
  <c r="K46" i="11"/>
  <c r="P46" i="11"/>
  <c r="K54" i="11"/>
  <c r="L38" i="11"/>
  <c r="G46" i="11"/>
  <c r="Q48" i="11"/>
  <c r="L34" i="11"/>
  <c r="L54" i="11"/>
  <c r="P56" i="11"/>
  <c r="F34" i="11"/>
  <c r="J46" i="11"/>
  <c r="Q50" i="11"/>
  <c r="L46" i="11"/>
  <c r="N38" i="11"/>
  <c r="Q56" i="11"/>
  <c r="I42" i="11"/>
  <c r="J54" i="11"/>
  <c r="L48" i="11"/>
  <c r="L36" i="11"/>
  <c r="Q54" i="11"/>
  <c r="Q46" i="11"/>
  <c r="G42" i="11"/>
  <c r="P44" i="11"/>
  <c r="P52" i="11"/>
  <c r="K50" i="11"/>
  <c r="N34" i="11"/>
  <c r="L42" i="11"/>
  <c r="N52" i="11"/>
  <c r="O38" i="11"/>
  <c r="P42" i="11"/>
  <c r="N36" i="11"/>
  <c r="K40" i="11"/>
  <c r="Q52" i="11"/>
  <c r="H44" i="11"/>
  <c r="S44" i="11" s="1"/>
  <c r="T29" i="11"/>
  <c r="H48" i="11"/>
  <c r="H47" i="11"/>
  <c r="F53" i="11"/>
  <c r="F54" i="11"/>
  <c r="Q42" i="11"/>
  <c r="Q41" i="11"/>
  <c r="G48" i="11"/>
  <c r="G52" i="11"/>
  <c r="G51" i="11"/>
  <c r="I55" i="11"/>
  <c r="I56" i="11"/>
  <c r="F45" i="11"/>
  <c r="F46" i="11"/>
  <c r="K33" i="11"/>
  <c r="K34" i="11"/>
  <c r="G55" i="11"/>
  <c r="G56" i="11"/>
  <c r="K47" i="11"/>
  <c r="K48" i="11"/>
  <c r="I35" i="11"/>
  <c r="I36" i="11"/>
  <c r="G49" i="11"/>
  <c r="G50" i="11"/>
  <c r="J38" i="11"/>
  <c r="J37" i="11"/>
  <c r="J51" i="11"/>
  <c r="J52" i="11"/>
  <c r="F37" i="11"/>
  <c r="F38" i="11"/>
  <c r="I34" i="11"/>
  <c r="I48" i="11"/>
  <c r="I47" i="11"/>
  <c r="J47" i="11"/>
  <c r="J48" i="11"/>
  <c r="J33" i="11"/>
  <c r="J34" i="11"/>
  <c r="G34" i="11"/>
  <c r="G33" i="11"/>
  <c r="H52" i="11"/>
  <c r="H51" i="11"/>
  <c r="F50" i="11"/>
  <c r="F49" i="11"/>
  <c r="F40" i="11"/>
  <c r="F39" i="11"/>
  <c r="J55" i="11"/>
  <c r="J56" i="11"/>
  <c r="H55" i="11"/>
  <c r="H56" i="11"/>
  <c r="N49" i="11"/>
  <c r="N58" i="11" s="1"/>
  <c r="N50" i="11"/>
  <c r="F42" i="11"/>
  <c r="F41" i="11"/>
  <c r="O42" i="11"/>
  <c r="O41" i="11"/>
  <c r="M34" i="11"/>
  <c r="M33" i="11"/>
  <c r="W13" i="11"/>
  <c r="J36" i="11"/>
  <c r="J35" i="11"/>
  <c r="R43" i="11"/>
  <c r="S43" i="11"/>
  <c r="J41" i="11"/>
  <c r="J42" i="11"/>
  <c r="O34" i="11"/>
  <c r="O33" i="11"/>
  <c r="M46" i="11"/>
  <c r="M45" i="11"/>
  <c r="M53" i="11"/>
  <c r="M54" i="11"/>
  <c r="M36" i="11"/>
  <c r="M35" i="11"/>
  <c r="H36" i="11"/>
  <c r="H35" i="11"/>
  <c r="O50" i="11"/>
  <c r="O49" i="11"/>
  <c r="W9" i="11"/>
  <c r="M37" i="11"/>
  <c r="M38" i="11"/>
  <c r="O40" i="11"/>
  <c r="O39" i="11"/>
  <c r="W10" i="11"/>
  <c r="Q40" i="11"/>
  <c r="Q39" i="11"/>
  <c r="M56" i="11"/>
  <c r="M55" i="11"/>
  <c r="W20" i="11"/>
  <c r="O52" i="11"/>
  <c r="O51" i="11"/>
  <c r="I38" i="11"/>
  <c r="I37" i="11"/>
  <c r="M52" i="11"/>
  <c r="M51" i="11"/>
  <c r="Q38" i="11"/>
  <c r="Q37" i="11"/>
  <c r="Q58" i="11" s="1"/>
  <c r="W19" i="11"/>
  <c r="M40" i="11"/>
  <c r="M39" i="11"/>
  <c r="M48" i="11"/>
  <c r="M47" i="11"/>
  <c r="P35" i="11"/>
  <c r="P58" i="11" s="1"/>
  <c r="P36" i="11"/>
  <c r="W11" i="11"/>
  <c r="O55" i="11"/>
  <c r="O56" i="11"/>
  <c r="O36" i="11"/>
  <c r="O35" i="11"/>
  <c r="J40" i="11"/>
  <c r="J39" i="11"/>
  <c r="L58" i="11"/>
  <c r="W18" i="11"/>
  <c r="I40" i="11"/>
  <c r="I39" i="11"/>
  <c r="W12" i="11"/>
  <c r="R44" i="11" l="1"/>
  <c r="P59" i="11"/>
  <c r="P61" i="11" s="1"/>
  <c r="P63" i="11" s="1"/>
  <c r="R51" i="11"/>
  <c r="F58" i="11"/>
  <c r="L59" i="11"/>
  <c r="L61" i="11" s="1"/>
  <c r="L63" i="11" s="1"/>
  <c r="R48" i="11"/>
  <c r="N59" i="11"/>
  <c r="N61" i="11" s="1"/>
  <c r="N63" i="11" s="1"/>
  <c r="S51" i="11"/>
  <c r="I59" i="11"/>
  <c r="S38" i="11"/>
  <c r="S33" i="11"/>
  <c r="I58" i="11"/>
  <c r="K58" i="11"/>
  <c r="G58" i="11"/>
  <c r="S48" i="11"/>
  <c r="F59" i="11"/>
  <c r="R33" i="11"/>
  <c r="S50" i="11"/>
  <c r="S37" i="11"/>
  <c r="H58" i="11"/>
  <c r="G59" i="11"/>
  <c r="Q59" i="11"/>
  <c r="Q61" i="11" s="1"/>
  <c r="Q63" i="11" s="1"/>
  <c r="H59" i="11"/>
  <c r="R52" i="11"/>
  <c r="R34" i="11"/>
  <c r="R50" i="11"/>
  <c r="R53" i="11"/>
  <c r="R35" i="11"/>
  <c r="R37" i="11"/>
  <c r="K59" i="11"/>
  <c r="S52" i="11"/>
  <c r="S53" i="11"/>
  <c r="R49" i="11"/>
  <c r="S49" i="11"/>
  <c r="R39" i="11"/>
  <c r="S39" i="11"/>
  <c r="S55" i="11"/>
  <c r="R55" i="11"/>
  <c r="R45" i="11"/>
  <c r="S45" i="11"/>
  <c r="J58" i="11"/>
  <c r="S34" i="11"/>
  <c r="S35" i="11"/>
  <c r="R56" i="11"/>
  <c r="S56" i="11"/>
  <c r="R46" i="11"/>
  <c r="S46" i="11"/>
  <c r="J59" i="11"/>
  <c r="R38" i="11"/>
  <c r="O58" i="11"/>
  <c r="O59" i="11"/>
  <c r="M58" i="11"/>
  <c r="S54" i="11"/>
  <c r="R54" i="11"/>
  <c r="S42" i="11"/>
  <c r="R42" i="11"/>
  <c r="M59" i="11"/>
  <c r="S41" i="11"/>
  <c r="R41" i="11"/>
  <c r="S36" i="11"/>
  <c r="S47" i="11"/>
  <c r="R47" i="11"/>
  <c r="R36" i="11"/>
  <c r="R40" i="11"/>
  <c r="S40" i="11"/>
  <c r="F61" i="11" l="1"/>
  <c r="I61" i="11"/>
  <c r="I63" i="11" s="1"/>
  <c r="J61" i="11"/>
  <c r="J63" i="11" s="1"/>
  <c r="K61" i="11"/>
  <c r="K63" i="11" s="1"/>
  <c r="G61" i="11"/>
  <c r="H61" i="11"/>
  <c r="O61" i="11"/>
  <c r="O63" i="11" s="1"/>
  <c r="S58" i="11"/>
  <c r="M61" i="11"/>
  <c r="M63" i="11" s="1"/>
  <c r="S59" i="11"/>
  <c r="S62" i="11" l="1"/>
  <c r="S61" i="11"/>
  <c r="T35" i="11" l="1"/>
  <c r="T43" i="11"/>
  <c r="T51" i="11"/>
  <c r="H62" i="11"/>
  <c r="P62" i="11"/>
  <c r="S63" i="11"/>
  <c r="T39" i="11"/>
  <c r="T47" i="11"/>
  <c r="T34" i="11"/>
  <c r="T42" i="11"/>
  <c r="T50" i="11"/>
  <c r="I62" i="11"/>
  <c r="Q62" i="11"/>
  <c r="L62" i="11"/>
  <c r="T33" i="11"/>
  <c r="T41" i="11"/>
  <c r="T49" i="11"/>
  <c r="J62" i="11"/>
  <c r="T40" i="11"/>
  <c r="T48" i="11"/>
  <c r="T56" i="11"/>
  <c r="K62" i="11"/>
  <c r="T55" i="11"/>
  <c r="T38" i="11"/>
  <c r="T46" i="11"/>
  <c r="T54" i="11"/>
  <c r="M62" i="11"/>
  <c r="T44" i="11"/>
  <c r="T52" i="11"/>
  <c r="G62" i="11"/>
  <c r="T37" i="11"/>
  <c r="T45" i="11"/>
  <c r="T53" i="11"/>
  <c r="F62" i="11"/>
  <c r="N62" i="11"/>
  <c r="W5" i="11"/>
  <c r="T36" i="11"/>
  <c r="O62" i="11"/>
  <c r="T59" i="11" l="1"/>
  <c r="F63" i="11"/>
  <c r="G63" i="11" s="1"/>
  <c r="H63" i="11" s="1"/>
  <c r="T62" i="11"/>
  <c r="T58" i="11"/>
  <c r="T61" i="11" l="1"/>
  <c r="T63" i="1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40495A-FE89-4F0C-8A1C-558F94945D18}" name="Conexão10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647C1BA-14A5-495A-A93D-3FB1AF7BD011}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DBE80285-B63F-47A4-B1C1-BD62A4442A24}" name="Conexão11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E9AAF139-F9A8-4A18-8738-18938D542EF0}" name="Conexão1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B2984F58-D27A-41EF-B7FF-0B38E6F898A6}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977584BC-C736-47FA-A40D-F95DAA17D8C7}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7EC0B47D-B7C6-4760-B332-9DF06E4F8B1D}" name="Conexão1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F7DC3570-922F-48D6-BD64-1F330D1EC2D9}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8D390AE0-F28E-4EC6-9C3F-EA6215A25CB1}" name="Conexão13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CC648A86-D8F9-44F7-A692-53A82A6D5243}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DBE092A8-FFB7-455F-AFDB-72B612265842}" name="Conexão14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1F10E062-8C54-4236-A209-FB089D55E3F3}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A87A28DB-6FB9-4288-9B25-FD754FBB5AF2}" name="Conexão15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0B3BDAC2-721E-4644-B806-A47D12FE5A12}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D89EA605-3DB6-4C2C-89AD-8B09A8A84E03}" name="Conexão16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7B21AA8D-B928-464D-B93B-5669772B270F}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F3414994-4480-41C7-826B-14C55517129D}" name="Conexão17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D4C4CFB2-5D1F-4982-8530-D714D017D73F}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505FDABB-D192-414F-B938-0001AE02FA93}" name="Conexão18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A6608EA2-A41B-4950-9832-890D9665610B}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4C41D829-C80B-4228-9C29-AE88B5674680}" name="Conexão19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08568BA6-8D87-4A26-A577-B566C21ED7AB}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E1E1BE56-FBCF-4037-B7AE-8B8F43E38EA2}" name="Conexão20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D9850669-28E6-4364-BD4C-47A74DE9AB13}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3E384F8D-A293-4BBF-9153-3625CB468303}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6" xr16:uid="{94DFD368-A108-4844-81D7-2BA65ED348AB}" name="Conexão2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A8932265-3872-4899-95C0-BC23D0530247}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E41CEA73-BD40-4156-88F5-B15B4FA22AD5}" name="Conexão2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9" xr16:uid="{8CFD0CCC-0664-4BDB-AF9B-DACA5B693506}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0" xr16:uid="{5C7FE438-363D-4AF5-A1C9-CE6AD2269B6F}" name="Conexão23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1" xr16:uid="{2C43206F-ABD1-414E-AA7D-F2A3BA79B8D2}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2" xr16:uid="{B90C818A-62D8-4BF5-8EF0-2F9A381E6507}" name="Conexão24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3" xr16:uid="{06728FAF-4FCA-4AF1-8992-514660239C4F}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4" xr16:uid="{4E602276-B967-43A0-94A0-4AFB900CEC76}" name="Conexão25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5" xr16:uid="{ABC87322-BF25-4DB2-9724-25B94D638666}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6" xr16:uid="{F10C1B79-AE33-4B50-951A-11735B69235F}" name="Conexão26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7" xr16:uid="{D1361EF6-DFFD-48A0-B3D7-DF18B5148E11}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8" xr16:uid="{50B80C0A-5EF8-479B-8CCB-1C777D4CF6AA}" name="Conexão27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9" xr16:uid="{9ED0C18E-E694-4B73-A59D-4100CBC3CAB8}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0" xr16:uid="{86C8B0C9-7868-4F38-9A8E-1CE0C31EC01B}" name="Conexão2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1" xr16:uid="{3B786233-87EC-40B7-95F5-933B17046A75}" name="Conexão2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2" xr16:uid="{FFC06C94-74E0-4846-B822-38CD95B26A67}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3" xr16:uid="{28EBD3EB-9EB6-4135-9693-1ECCF34E97EF}" name="Conexão3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4" xr16:uid="{4CC782DA-798E-4A2E-9D7B-648EFF4251E2}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5" xr16:uid="{18C031D3-30E9-4899-92E0-92B906D2F885}" name="Conexão4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6" xr16:uid="{095AF20B-5168-4DC8-8E36-B665FACCE9C2}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7" xr16:uid="{6BE26C30-2CF4-4AD0-9494-D1CD95CB2507}" name="Conexão5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8" xr16:uid="{E592F75D-2FD6-44A0-9900-64C52485382E}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9" xr16:uid="{E2DF26A9-F8FC-4959-99BE-F800C8359012}" name="Conexão6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50" xr16:uid="{D1259042-88E8-4D2E-9A82-D7099632C1D3}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51" xr16:uid="{0EB15CBB-388A-4A8B-90DB-D40DC351A877}" name="Conexão7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2" xr16:uid="{A9F8F738-C7AF-4EA4-84CB-F5F1530EDBB5}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3" xr16:uid="{B68BB91A-AB06-411F-B2C7-160456A2A90B}" name="Conexão8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4" xr16:uid="{FE7B680E-C920-4612-9B3D-25D4C5378953}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5" xr16:uid="{3327BFEB-5F34-4B13-8949-C9EE19731F6E}" name="Conexão9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6" xr16:uid="{3B061210-F3D9-4889-9490-A5F81A81C693}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<sst xmlns="http://schemas.openxmlformats.org/spreadsheetml/2006/main" count="1089" uniqueCount="376">
  <si>
    <t>MUROS E FECHOS</t>
  </si>
  <si>
    <t>PAISAGISMO E EQUIPAMENTOS EXTERNOS</t>
  </si>
  <si>
    <t>PLANTAS</t>
  </si>
  <si>
    <t>REVESTIMENTO DE PISOS</t>
  </si>
  <si>
    <t>PAVIMENTACAO E CALCAMENTO</t>
  </si>
  <si>
    <t>BASE</t>
  </si>
  <si>
    <t>DRENAGEM E AGUAS PLUVIAIS</t>
  </si>
  <si>
    <t>DRENOS COM MANTA GEOTEXTIL</t>
  </si>
  <si>
    <t>DRENOS COM TUBOS DE PVC</t>
  </si>
  <si>
    <t>CAIXAS E COMPLEMENTOS</t>
  </si>
  <si>
    <t>CAIXAS DE GORDURA</t>
  </si>
  <si>
    <t>AGREGADOS</t>
  </si>
  <si>
    <t>INSTALACOES DE PREVENCAO CONTRA INCENDIOS</t>
  </si>
  <si>
    <t>INSTALACOES HIDROSSANITARIAS</t>
  </si>
  <si>
    <t>ENTRADA DE AGUA</t>
  </si>
  <si>
    <t>CAMPAINHAS E SENSORES</t>
  </si>
  <si>
    <t>ENTRADA DE ENERGIA</t>
  </si>
  <si>
    <t>ELETRODUTOS E CONEXÕES</t>
  </si>
  <si>
    <t>CABOS</t>
  </si>
  <si>
    <t>CAIXAS</t>
  </si>
  <si>
    <t>CAIXA DE PASSAGEM 40X40X50 FUNDO BRITA COM TAMPA</t>
  </si>
  <si>
    <t>PLANILHA DE SERVIÇOS - CONSTRUÇÃO CIVIL</t>
  </si>
  <si>
    <t>Município:</t>
  </si>
  <si>
    <t xml:space="preserve">SAM  </t>
  </si>
  <si>
    <t>Projeto :</t>
  </si>
  <si>
    <t xml:space="preserve">LOTE nº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</si>
  <si>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</si>
  <si>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</si>
  <si>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</si>
  <si>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</si>
  <si>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</si>
  <si>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</si>
  <si>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</si>
  <si>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</si>
  <si>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BARRACAO DE OBRA</t>
  </si>
  <si>
    <t>ARMADURAS</t>
  </si>
  <si>
    <t>73990/1</t>
  </si>
  <si>
    <t>TUBOS DE ACO GALVANIZADO</t>
  </si>
  <si>
    <t>ALVENARIA</t>
  </si>
  <si>
    <t>74155/1</t>
  </si>
  <si>
    <t>73816/1</t>
  </si>
  <si>
    <t>73881/1</t>
  </si>
  <si>
    <t>UN</t>
  </si>
  <si>
    <t>M2</t>
  </si>
  <si>
    <t>73822/2</t>
  </si>
  <si>
    <t>74220/1</t>
  </si>
  <si>
    <t>M</t>
  </si>
  <si>
    <t>M3</t>
  </si>
  <si>
    <t>CONSTRUÇÃO CIVIL</t>
  </si>
  <si>
    <t>PROTOCOLO</t>
  </si>
  <si>
    <t xml:space="preserve">ARQ Nº </t>
  </si>
  <si>
    <t>LOCAL</t>
  </si>
  <si>
    <t>DESCONTO (%)</t>
  </si>
  <si>
    <t>74209/1</t>
  </si>
  <si>
    <t>PLACA DE OBRA EM CHAPA DE ACO GALVANIZADO</t>
  </si>
  <si>
    <t>MES</t>
  </si>
  <si>
    <t>VIDROS E ESPELHOS</t>
  </si>
  <si>
    <t>LOCACAO</t>
  </si>
  <si>
    <t>x</t>
  </si>
  <si>
    <t>ORÇAMENTO COMPARATIVO DE CONSTRUÇÃO CIVIL PELA TABELA</t>
  </si>
  <si>
    <t>ESCRITÓRIO REGIONAL</t>
  </si>
  <si>
    <t>:</t>
  </si>
  <si>
    <t>SUBPROJETO</t>
  </si>
  <si>
    <t>2.3</t>
  </si>
  <si>
    <t>2.4</t>
  </si>
  <si>
    <t>ESCAVACAO MANUAL</t>
  </si>
  <si>
    <t>3.2</t>
  </si>
  <si>
    <t>ESCAVACAO MECANICA</t>
  </si>
  <si>
    <t>COMPACTACAO MECANICA</t>
  </si>
  <si>
    <t>4.1</t>
  </si>
  <si>
    <t>4.2</t>
  </si>
  <si>
    <t>FUNDACOES</t>
  </si>
  <si>
    <t>ESTACA TIPO BROCA</t>
  </si>
  <si>
    <t>FORMAS</t>
  </si>
  <si>
    <t>FORMAS PARA FUNDACOES</t>
  </si>
  <si>
    <t>SISTEMA DE PROTECAO CONTRA DESCARGAS ATMOSFERICAS - SPDA</t>
  </si>
  <si>
    <t>HASTE DE ATERRAMENTO</t>
  </si>
  <si>
    <t>LASTROS</t>
  </si>
  <si>
    <t>CORDOALHA</t>
  </si>
  <si>
    <t>ESTRUTURAL PREPARO MECANICO</t>
  </si>
  <si>
    <t>ESTRUTURAL USINADO</t>
  </si>
  <si>
    <t>COBERTURA</t>
  </si>
  <si>
    <t>TOTAL GERAL</t>
  </si>
  <si>
    <t>T</t>
  </si>
  <si>
    <t>1.1</t>
  </si>
  <si>
    <t>ADMINISTRACAO DE OBRA</t>
  </si>
  <si>
    <t>FECHAMENTOS</t>
  </si>
  <si>
    <t>PLACA DE IDENTIFICAÇÃO / LETREIRO</t>
  </si>
  <si>
    <t>1.2</t>
  </si>
  <si>
    <t>2.1</t>
  </si>
  <si>
    <t>RETIRADA DE ENTULHO</t>
  </si>
  <si>
    <t>ENCARGOS COMPLEMENTARES REFERENCIAL</t>
  </si>
  <si>
    <t>LIMPEZA MECANIZADA DE TERRENO COM REMOCAO DE CAMADA VEGETAL, UTILIZANDO MOTONIVELADORA</t>
  </si>
  <si>
    <t>ELETRODUTOS PVC FLEXIVEIS</t>
  </si>
  <si>
    <t>ELETRODUTOS PVC RIGIDOS</t>
  </si>
  <si>
    <t>ELETRODUTOS ACO GALVANIZADO</t>
  </si>
  <si>
    <t>ELETRODUTOS METALICOS FLEXIVEIS</t>
  </si>
  <si>
    <t>ISOLAMENTO 0,6/1KV</t>
  </si>
  <si>
    <t>CONCRETOS E GRAUTES</t>
  </si>
  <si>
    <t>TUBOS DE PVC - ESGOTO E AGUAS PLUVIAIS - SÉRIE R</t>
  </si>
  <si>
    <t>TAPUME DE CHAPA DE MADEIRA COMPENSADA, E= 6MM, COM PINTURA A CAL E REAPROVEITAMENTO DE 2X</t>
  </si>
  <si>
    <t>LOCACAO DA OBRA, COM USO DE EQUIPAMENTOS TOPOGRAFICOS, INCLUSIVE NIVELADOR</t>
  </si>
  <si>
    <t>ESCAVACAO E TRANSPORTE DE MATERIAL DE  1A CAT DMT 50M COM TRATOR SOBRE  ESTEIRAS 347 HP COM LAMINA E ESCARIFICADOR</t>
  </si>
  <si>
    <t>4.1.1</t>
  </si>
  <si>
    <t>CARGA E DESCARGA MECANIZADAS DE ENTULHO EM CAMINHAO BASCULANTE 6 M3</t>
  </si>
  <si>
    <t>FORMA TABUA PARA CONCRETO EM FUNDACAO, C/ REAPROVEITAMENTO 2X.</t>
  </si>
  <si>
    <t>ARMACAO ACO CA-50 P/1,0M3 DE CONCRETO</t>
  </si>
  <si>
    <t>CONCRETO FCK = 15MPA, TRAÇO 1:3,4:3,5 (CIMENTO/ AREIA MÉDIA/ BRITA 1)  - PREPARO MECÂNICO COM BETONEIRA 400 L. AF_07/2016</t>
  </si>
  <si>
    <t>PREPARO, LANCAMENTO E ADENSAMENTO</t>
  </si>
  <si>
    <t>74157/4</t>
  </si>
  <si>
    <t>LANCAMENTO/APLICACAO MANUAL DE CONCRETO EM FUNDACOES</t>
  </si>
  <si>
    <t>ELETRODUTO FLEXÍVEL CORRUGADO, PVC, DN 25 MM (3/4"), PARA CIRCUITOS TERMINAIS, INSTALADO EM PAREDE - FORNECIMENTO E INSTALAÇÃO. AF_12/2015</t>
  </si>
  <si>
    <t>ELETRODUTO RÍGIDO ROSCÁVEL, PVC, DN 32 MM (1"), PARA CIRCUITOS TERMINAIS, INSTALADO EM FORRO - FORNECIMENTO E INSTALAÇÃO. AF_12/2015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</si>
  <si>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</si>
  <si>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</si>
  <si>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DISTRIBUIÇÃO - FORNECIMENTO E INSTALAÇÃO. AF_12/2015</t>
  </si>
  <si>
    <t>RELE FOTOELETRICO P/ COMANDO DE ILUMINACAO EXTERNA 220V/1000W - FORNECIMENTO E INSTALACAO</t>
  </si>
  <si>
    <t>TUBO DE AÇO GALVANIZADO COM COSTURA, CLASSE MÉDIA, DN 80 (3"), CONEXÃO ROSQUEADA, INSTALADO EM PRUMADAS - FORNECIMENTO E INSTALAÇÃO. AF_12/2015</t>
  </si>
  <si>
    <t>KIT CAVALETE PARA MEDIÇÃO DE ÁGUA - ENTRADA INDIVIDUALIZADA, EM PVC DN 25 (¾), PARA 3 MEDIDORES  FORNECIMENTO E INSTALAÇÃO (EXCLUSIVE HIDRÔMETRO). AF_11/2016</t>
  </si>
  <si>
    <t>TUBO PVC, SÉRIE R, ÁGUA PLUVIAL, DN 100 MM, FORNECIDO E INSTALADO EM RAMAL DE ENCAMINHAMENTO. AF_12/2014</t>
  </si>
  <si>
    <t>EXECUCAO DE DRENO COM MANTA GEOTEXTIL 200 G/M2</t>
  </si>
  <si>
    <t>EXECUCAO DE DRENO COM TUBOS DE PVC CORRUGADO FLEXIVEL PERFURADO - DN 100</t>
  </si>
  <si>
    <t>PISO EM BLOCO DE CONCRETO</t>
  </si>
  <si>
    <t>EXECUÇÃO DE PASSEIO EM PISO INTERTRAVADO, COM BLOCO RETANGULAR COR NATURAL DE 20 X 10 CM, ESPESSURA 6 CM. AF_12/2015</t>
  </si>
  <si>
    <t>BASE PARA PAVIMENTACAO COM BRITA GRADUADA, INCLUSIVE COMPACTACAO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</si>
  <si>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</si>
  <si>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</si>
  <si>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</si>
  <si>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</si>
  <si>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</si>
  <si>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</si>
  <si>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4.2.3</t>
  </si>
  <si>
    <t>4,3</t>
  </si>
  <si>
    <t>4.3.3</t>
  </si>
  <si>
    <t>4.3.4</t>
  </si>
  <si>
    <t>4.3.4.2</t>
  </si>
  <si>
    <t>5</t>
  </si>
  <si>
    <t>ALVENARIA, DIVISÓRIAS, MUROS E FECHOS</t>
  </si>
  <si>
    <t>6</t>
  </si>
  <si>
    <t>7</t>
  </si>
  <si>
    <t>ESQUADRIAS, ACESSORIOS, VIDROS E ESPELHOS</t>
  </si>
  <si>
    <t>8</t>
  </si>
  <si>
    <t>8.2</t>
  </si>
  <si>
    <t>8.3</t>
  </si>
  <si>
    <t>INSTALACOES ELETRICAS, TELEFONIA, SISTEMAS DE PROTEÇÃO E VENTILAÇÃO</t>
  </si>
  <si>
    <t>INSTALAÇÕES ELÉTICAS</t>
  </si>
  <si>
    <t>8.2.2</t>
  </si>
  <si>
    <t>8.2.3</t>
  </si>
  <si>
    <t>8.2.3.1</t>
  </si>
  <si>
    <t>8.2.3.2</t>
  </si>
  <si>
    <t>8.2.3.3</t>
  </si>
  <si>
    <t>8.2.3.4</t>
  </si>
  <si>
    <t>8.2.5</t>
  </si>
  <si>
    <t>8.2.5.2</t>
  </si>
  <si>
    <t>8.2.8</t>
  </si>
  <si>
    <t>8.2.16</t>
  </si>
  <si>
    <t>8.3.2</t>
  </si>
  <si>
    <t>8.3.3</t>
  </si>
  <si>
    <t>8.3.4</t>
  </si>
  <si>
    <t>9</t>
  </si>
  <si>
    <t>9.2</t>
  </si>
  <si>
    <t>9.3</t>
  </si>
  <si>
    <t>INSTALACOES HIDROSANITÁRIAS, GAS-GLP, PREVENÇÃO CONTRA INCÊNDIO E APRARELHOS SANITÁRIOS</t>
  </si>
  <si>
    <t>9.2.7</t>
  </si>
  <si>
    <t>9.3.12</t>
  </si>
  <si>
    <t>9.3.29</t>
  </si>
  <si>
    <t>9.3.34</t>
  </si>
  <si>
    <t>MOVIMENTO DE TERRA</t>
  </si>
  <si>
    <t>2.1.1</t>
  </si>
  <si>
    <t>2.1.2</t>
  </si>
  <si>
    <t>2.1.9</t>
  </si>
  <si>
    <t>2.3.5</t>
  </si>
  <si>
    <t>2.3.6</t>
  </si>
  <si>
    <t>2.4.4</t>
  </si>
  <si>
    <t>REVESTIMENTOS, IMPERMEABILIZACÕES, PINTURAS E ARGAMASSAS</t>
  </si>
  <si>
    <t>10</t>
  </si>
  <si>
    <t>10.3</t>
  </si>
  <si>
    <t>10.3.11</t>
  </si>
  <si>
    <t>PAVIMENTACAO E CALCAMENTO, PAISAGISMO E EQUIPAMENTOS EXTERNOS</t>
  </si>
  <si>
    <t>11</t>
  </si>
  <si>
    <t>11.1.4</t>
  </si>
  <si>
    <t>11.2</t>
  </si>
  <si>
    <t>11.2.2</t>
  </si>
  <si>
    <t>12</t>
  </si>
  <si>
    <t>DIVERSOS (LIMPEZA,ENSAIOS TECNOLÓGICOS, EQUIPAMENTOS)</t>
  </si>
  <si>
    <t>SERVIÇOS EXTRAS - 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</si>
  <si>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</si>
  <si>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</si>
  <si>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</si>
  <si>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</si>
  <si>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</si>
  <si>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</si>
  <si>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</si>
  <si>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</si>
  <si>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</si>
  <si>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</si>
  <si>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</si>
  <si>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</si>
  <si>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</si>
  <si>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</si>
  <si>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1.1.1</t>
  </si>
  <si>
    <t>1.1.2</t>
  </si>
  <si>
    <t>1.1.4</t>
  </si>
  <si>
    <t>ADMINISTRACAO E CANTEIRO DE OBRAS</t>
  </si>
  <si>
    <t>1.2.1</t>
  </si>
  <si>
    <t>1.2.1.1</t>
  </si>
  <si>
    <t>1.2.1.2</t>
  </si>
  <si>
    <t>1.2.2</t>
  </si>
  <si>
    <t>1.2.3</t>
  </si>
  <si>
    <t>11.1</t>
  </si>
  <si>
    <t>X</t>
  </si>
  <si>
    <t>INSTAL. ELETRICAS, TELEFONIA, SISTEMAS DE PROTEÇÃO E VENTILAÇÃO</t>
  </si>
  <si>
    <t>INSTAL. HIDROSANITÁRIAS, GAS-GLP, INCÊNDIO E APRARELHOS</t>
  </si>
  <si>
    <t>N</t>
  </si>
  <si>
    <t>INSTAL. HIDROSANITÁRIAS, GAS-GLP, INCÊNDIO E APARELHOS</t>
  </si>
  <si>
    <t>REVESTIMENTOS DE PAREDES E PISOS, IMPERMEABILIZACÕES, PINTURAS E ARGAMASSAS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</si>
  <si>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</si>
  <si>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</si>
  <si>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</si>
  <si>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</si>
  <si>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Data</t>
  </si>
  <si>
    <t>Dias</t>
  </si>
  <si>
    <t>Contrapartida do Proponente</t>
  </si>
  <si>
    <t>Quantidade:</t>
  </si>
  <si>
    <t>CRONOGRAMA FÍSICO FINANCEIRO</t>
  </si>
  <si>
    <t>Valor Total</t>
  </si>
  <si>
    <t>Controle</t>
  </si>
  <si>
    <t>GRUPO</t>
  </si>
  <si>
    <t>SERVIÇOS</t>
  </si>
  <si>
    <t>PARCELAS (%)</t>
  </si>
  <si>
    <t>TOTAL</t>
  </si>
  <si>
    <t>% S/</t>
  </si>
  <si>
    <t>ITEM</t>
  </si>
  <si>
    <t>ITEM (R$)</t>
  </si>
  <si>
    <t>Data Início</t>
  </si>
  <si>
    <t>Data Fim</t>
  </si>
  <si>
    <t>TOTAIS</t>
  </si>
  <si>
    <t>PARCELAS</t>
  </si>
  <si>
    <t>Nº DE</t>
  </si>
  <si>
    <t>MESES</t>
  </si>
  <si>
    <t>1T</t>
  </si>
  <si>
    <t xml:space="preserve">SERVIÇOS PRELIMINARES </t>
  </si>
  <si>
    <t>R$</t>
  </si>
  <si>
    <t>1C</t>
  </si>
  <si>
    <t>E ADMINISTRAÇÃO DA OBRA</t>
  </si>
  <si>
    <t>CONTRAPARTIDA</t>
  </si>
  <si>
    <t>2T</t>
  </si>
  <si>
    <t xml:space="preserve">MOVIMENTO DE TERRA, DRENAGEM </t>
  </si>
  <si>
    <t>2C</t>
  </si>
  <si>
    <t>E ÁGUAS PLUVIAIS</t>
  </si>
  <si>
    <t>3T</t>
  </si>
  <si>
    <t>3C</t>
  </si>
  <si>
    <t>4T</t>
  </si>
  <si>
    <t>4C</t>
  </si>
  <si>
    <t>5T</t>
  </si>
  <si>
    <t xml:space="preserve">ALVENARIA, DIVISÓRIAS, </t>
  </si>
  <si>
    <t>5C</t>
  </si>
  <si>
    <t>6T</t>
  </si>
  <si>
    <t>6C</t>
  </si>
  <si>
    <t>7T</t>
  </si>
  <si>
    <t xml:space="preserve">ESQUADRIAS, ACESSORIOS, </t>
  </si>
  <si>
    <t>7C</t>
  </si>
  <si>
    <t>8T</t>
  </si>
  <si>
    <t xml:space="preserve">INSTAL. ELETRICAS, TELEFONIA, </t>
  </si>
  <si>
    <t>8C</t>
  </si>
  <si>
    <t>SISTEMAS DE PROTEÇÃO E VENTILAÇÃO</t>
  </si>
  <si>
    <t>9T</t>
  </si>
  <si>
    <t xml:space="preserve">INSTAL. HIDROSANITÁRIAS, GAS-GLP, </t>
  </si>
  <si>
    <t>9C</t>
  </si>
  <si>
    <t>INCÊNDIO E APARELHOS</t>
  </si>
  <si>
    <t>10T</t>
  </si>
  <si>
    <t xml:space="preserve">REVESTIMENTOS DE PAREDES E PISOS, IMPERMEABILIZACÕES, </t>
  </si>
  <si>
    <t>10C</t>
  </si>
  <si>
    <t>PINTURAS E ARGAMASSAS</t>
  </si>
  <si>
    <t>11T</t>
  </si>
  <si>
    <t xml:space="preserve">PAVIMENTACAO E CALCAMENTO, PAISAGISMO </t>
  </si>
  <si>
    <t>11C</t>
  </si>
  <si>
    <t>E EQUIPAMENTOS EXTERNOS</t>
  </si>
  <si>
    <t>12T</t>
  </si>
  <si>
    <t>DIVERSOS (LIMPEZA,</t>
  </si>
  <si>
    <t>12C</t>
  </si>
  <si>
    <t>ENSAIOS TECNOLÓGICOS, EQUIPAMENTOS)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</si>
  <si>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</si>
  <si>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</si>
  <si>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</si>
  <si>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</si>
  <si>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</si>
  <si>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</si>
  <si>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</si>
  <si>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</si>
  <si>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</si>
  <si>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DER</t>
  </si>
  <si>
    <t>LOCAÇÃO DE CONTAINER METÁLICO COM ESCRITÓRIO E BWC, MEDINDO 6,00 X 2,40 M H=2,30M</t>
  </si>
  <si>
    <t>ICO-04</t>
  </si>
  <si>
    <t>PM Curitiba</t>
  </si>
  <si>
    <t>PINI</t>
  </si>
  <si>
    <t>LIMPEZA DE TERRENO, DESTOCAMENTO E DEMOLIÇÕES</t>
  </si>
  <si>
    <t>ESTACA BROCA DE CONCRETO, DIÃMETRO DE 25 CM, PROFUNDIDADE DE ATÉ 3 M, ESCAVAÇÃO MANUAL COM TRADO CONCHA, NÃO ARMADA. AF_03/2018</t>
  </si>
  <si>
    <t>COMPACTAÇÃO MECÂNICA DE SOLO PARA EXECUÇÃO DE RADIER, COM COMPACTADOR DE SOLOS TIPO PLACA VIBRATÓRIA. AF_09/2017</t>
  </si>
  <si>
    <t>ARMACAO CA-50 e CA-60</t>
  </si>
  <si>
    <t>ELETRODUTO FLEXÍVEL CORRUGADO, PEAD, DN 50 (1 ½)  - FORNECIMENTO E INSTALAÇÃO. AF_04/2016</t>
  </si>
  <si>
    <t>LUVA DE EMENDA PARA ELETRODUTO, AÇO GALVANIZADO, DN 20 MM (3/4  ), APARENTE, INSTALADA EM TETO - FORNECIMENTO E INSTALAÇÃO. AF_11/2016_P</t>
  </si>
  <si>
    <t>CORDOALHA DE COBRE NU 50 MM², NÃO ENTERRADA, COM ISOLADOR - FORNECIMENTO E INSTALAÇÃO. AF_12/2017</t>
  </si>
  <si>
    <t>HASTE DE ATERRAMENTO 5/8  PARA SPDA - FORNECIMENTO E INSTALAÇÃO. AF_12/2017</t>
  </si>
  <si>
    <t>tica</t>
  </si>
  <si>
    <t>16.105.000032.SER</t>
  </si>
  <si>
    <t>CAIXA ENTERRADA HIDRÁULICA RETANGULAR, EM ALVENARIA COM BLOCOS DE CONCRETO, DIMENSÕES INTERNAS: 0,4X0,4X0,4 M PARA REDE DE ESGOTO. AF_05/2018</t>
  </si>
  <si>
    <t>CAIXA ENTERRADA HIDRÁULICA RETANGULAR, EM ALVENARIA COM BLOCOS DE CONCRETO, DIMENSÕES INTERNAS: 0,6X0,6X0,6 M PARA REDE DE ESGOTO. AF_05/2018</t>
  </si>
  <si>
    <t>CONEXÕES DIVERSAS</t>
  </si>
  <si>
    <t>PLANTIO DE ARBUSTO OU  CERCA VIVA. AF_05/2018</t>
  </si>
  <si>
    <t>PLANTIO DE ÁRVORE ORNAMENTAL COM ALTURA DE MUDA MENOR OU IGUAL A 2,00 M. AF_05/2018</t>
  </si>
  <si>
    <t>PLANTIO DE GRAMA EM PLACAS. AF_05/2018</t>
  </si>
  <si>
    <t>SINAPI</t>
  </si>
  <si>
    <t>SINAPI/2016</t>
  </si>
  <si>
    <t>ESCAVAÇÃO MANUAL DE VALA COM PROFUNDIDADE MENOR OU IGUAL A 1,30 M. AF_03/2016</t>
  </si>
  <si>
    <t>ELETRODUTO DE AÇO GALVANIZADO, CLASSE LEVE, DN 20 MM (3/4), APARENTE, INSTALADO EM TETO - FORNECIMENTO E INSTALAÇÃO. AF_11/2016_P</t>
  </si>
  <si>
    <t>variações</t>
  </si>
  <si>
    <t>maior que 80%</t>
  </si>
  <si>
    <t>SINAPI dezembro 2019</t>
  </si>
  <si>
    <t>Projeto:</t>
  </si>
  <si>
    <t>FINANCIAMENTO</t>
  </si>
  <si>
    <t>COMPOSIÇÃO DOS RECURSOS (FINANCIAMENTO E CONTRAPARTIDA)</t>
  </si>
  <si>
    <t>Empréstimo</t>
  </si>
  <si>
    <t>SFM 
2020</t>
  </si>
  <si>
    <t>BDI (%) - SERVIÇOS</t>
  </si>
  <si>
    <t>BDI (%) - BETUMES / MATERIAIS</t>
  </si>
  <si>
    <t>BDI (%) - MATERIAIS</t>
  </si>
  <si>
    <t>ORIGEM</t>
  </si>
  <si>
    <t>CAMADA DRENANTE COM AREIA MEDIA</t>
  </si>
  <si>
    <t>CAMADA DRENANTE COM BRITA NUM 2</t>
  </si>
  <si>
    <t>CAMADA HORIZONTAL DRENANTE C/ PEDRA BRITADA 1 E 2</t>
  </si>
  <si>
    <t>COT 004</t>
  </si>
  <si>
    <t>ALAMBRADO EM TUBOS DE AÇO GALVANIZADO, COM TELA LOSANGULAR GALVANIZADA (ATÉ ALT=4M) E REDE DE POLIETILENO (ALTURA ACIMA DE 4M ATÉ 7M) - CONFORME DETALHAMENTO EM PROJETO E MEMORIAL DESCRITIVO</t>
  </si>
  <si>
    <t>COTAÇÃO</t>
  </si>
  <si>
    <t>POSTE METÁLICO COM ALTURA ÚTIL DE 4M COM LUMINÁRIA EM ALUMÍNIO E POLICARBONATO PARA LÂMPADA EM PLACA DE LED DE 19W, CONFORME PROJETO E MEMORIAL DESCRITIVO</t>
  </si>
  <si>
    <t>POSTE DE AÇO CONICO CONTÍNUO CURVO DUPLO, ENGASTADO, H=9M, INCLUSIVE L UMINÁRIAS, SEM LÂMPADAS - FORNECIMENTO E INSTALACAO. AF_11/2019</t>
  </si>
  <si>
    <t>8.1.1.1</t>
  </si>
  <si>
    <t>SEIL</t>
  </si>
  <si>
    <t>TERMINAL OU CONECTOR DE PRESSAO - PARA CABO 10MM2 - FORNECIMENTO E INSTALACAO</t>
  </si>
  <si>
    <t xml:space="preserve">MURETA DE ALVENARIA PARA FIXAÇÃO DO QD, CONFORME PROJETO </t>
  </si>
  <si>
    <t>8.3.11</t>
  </si>
  <si>
    <t>LUMINÁRIA TIPO PROJETOR COM REATOR E LÂMPADA DE VAPOR METÁLICO TUBULAR 400W - FORNECIMENTO E INSTALAÇÃO CONFORME PROJETO ELÉTRICO</t>
  </si>
  <si>
    <t>8.3.14</t>
  </si>
  <si>
    <t>8.3.13</t>
  </si>
  <si>
    <t>COMPLEMENTO DA ELÉTRICA (ESTIMADO A SER AJUSTADO APÓS REVISÃO DO PROJETO)</t>
  </si>
  <si>
    <t>GB</t>
  </si>
  <si>
    <t xml:space="preserve">COTAÇÃO </t>
  </si>
  <si>
    <t>PISO ECOLÓGICO EMBORRACHADO MONOLÍTICO, DRENANTE E PERMEÁVEL, CONFORME ESPECIFICAÇÃO DE PROJETO</t>
  </si>
  <si>
    <t>BALANÇA DUPLA</t>
  </si>
  <si>
    <t>CARROCEL</t>
  </si>
  <si>
    <t>MULTI INFANTIL 5 FUNÇÕES</t>
  </si>
  <si>
    <t>GANGORRA DUPLA</t>
  </si>
  <si>
    <t>ESCALADA MEIA-LUA</t>
  </si>
  <si>
    <t>ESCALADA TORCIDA</t>
  </si>
  <si>
    <t>GUIA DE CONCRETO FINCADINHA 10X25 EXECUTADO IN LOCO COM CONCRETO E FORMAS</t>
  </si>
  <si>
    <t>COT 005</t>
  </si>
  <si>
    <t>REDE DE COBERTURA EM POLIETILENO - MALHA 100 - FIO 3MM</t>
  </si>
  <si>
    <t>COT 006</t>
  </si>
  <si>
    <t>FORNECIMENTO E INSTALAÇÃO DE GRAMA SINTÉTICA, CONFORME DETALHAMENTO EM PROJETO E MEMORIAL DESCRITIVO</t>
  </si>
  <si>
    <t>COT 007</t>
  </si>
  <si>
    <t>TRAVE PARA FUTEBOL SOCIETY (PAR), CONFORME PROJETO E MEMORIAL DESCRITIVO</t>
  </si>
  <si>
    <t>PLACA ORIENTATIVA</t>
  </si>
  <si>
    <t>11.2.8</t>
  </si>
  <si>
    <t>DER/PR</t>
  </si>
  <si>
    <t>MEIO FIO COM SARJETA - TIPO 2 (0,042 M3)</t>
  </si>
  <si>
    <t>11.2.9</t>
  </si>
  <si>
    <t>RAMPA PARA ACESSIBILIDADE UNIVERSAL - CONFORME PROJETO</t>
  </si>
  <si>
    <t>BANCO DE CONCRETO ARMADO SIMPLES CONFORME PROJETO</t>
  </si>
  <si>
    <t>LIMPEZA FINAL DA OBRA</t>
  </si>
  <si>
    <t>MEU CAMPINHO</t>
  </si>
  <si>
    <t>INDIANÓPÓLIS</t>
  </si>
  <si>
    <t>30</t>
  </si>
  <si>
    <t>01</t>
  </si>
  <si>
    <t>QD - QUADRO DE DISTRIBUIÇÃO DE EMBUTIR, DIMENSÕES 40X30X20CM, EM CHAPA DE AÇO GALVANIZADO COM PINTURA E TRATAMENTO ANTI-CORROSIVO, COM PLACA DE MONTAGEM INTERNA, TAMPA EXTERNA COM DISPOSITIVO DE FECHO E CADEADO, CONFORME NBR 5410 E DETALHES NO PROJETO, CONTENDO: 01 PÇ DISJUNTOR BIPOLAR TERMOMAGNÉTICO-50A, 02 PÇ DISJUNTOR BIPOLAR TERMOMAGNÉTICO-20A, 01 PÇ DISJUNTOR BIPOLAR TERMOMAGNÉTICO-16A, 01 PÇ INTERRUPTOR DIFERENCIAL RESIDUAL (DR)-4 POLOS-63A-30MA, BARRA DE DISTRIBUIÇÃO TIPO PENTE-BIFÁSICO-80A-12POLOS</t>
  </si>
  <si>
    <t xml:space="preserve">CONJUNTO PARA ATERRAMENTO - SOLDA EXOTÉRMICA, FORMA PARA SOLDA EXOTÉRMICA, PARAFUSO, PORCA SEXTAVADA E ARRUELAS INOX  </t>
  </si>
  <si>
    <t>ENTRADA DE ENERGIA EM POSTE PRÓPRIO DA EDIFICAÇÃO COM POTÊNCIA INSTALADA DE 10 A 15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</si>
</sst>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6" formatCode="#,##0.00\ &quot;m2&quot;"/>
    <numFmt numFmtId="167" formatCode="d/m/yy;@"/>
    <numFmt numFmtId="168" formatCode="#,##0_ ;[Red]\-#,##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2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8"/>
      <color indexed="12"/>
      <name val="Arial"/>
      <family val="2"/>
    </font>
    <font>
      <b/>
      <sz val="8"/>
      <name val="Times New Roman"/>
      <family val="1"/>
    </font>
    <font>
      <b/>
      <sz val="8"/>
      <color indexed="12"/>
      <name val="Arial"/>
      <family val="2"/>
    </font>
    <font>
      <sz val="10"/>
      <name val="MS Sans Serif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</fills>
  <borders count="1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13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5" fillId="0" borderId="0"/>
    <xf numFmtId="0" fontId="4" fillId="0" borderId="0"/>
    <xf numFmtId="0" fontId="26" fillId="0" borderId="0"/>
  </cellStyleXfs>
  <cellXfs count="363">
    <xf numFmtId="0" fontId="0" fillId="0" borderId="0" xfId="0"/>
    <xf numFmtId="0" fontId="2" fillId="0" borderId="0" xfId="0" applyFont="1"/>
    <xf numFmtId="0" fontId="4" fillId="0" borderId="0" xfId="0" applyFont="1"/>
    <xf numFmtId="49" fontId="5" fillId="0" borderId="48" xfId="0" applyNumberFormat="1" applyFont="1" applyFill="1" applyBorder="1" applyAlignment="1" applyProtection="1">
      <alignment horizontal="center"/>
    </xf>
    <xf numFmtId="0" fontId="14" fillId="0" borderId="27" xfId="0" applyFont="1" applyFill="1" applyBorder="1" applyAlignment="1" applyProtection="1"/>
    <xf numFmtId="4" fontId="5" fillId="0" borderId="6" xfId="2" applyNumberFormat="1" applyFont="1" applyFill="1" applyBorder="1" applyAlignment="1" applyProtection="1"/>
    <xf numFmtId="49" fontId="5" fillId="0" borderId="6" xfId="2" applyNumberFormat="1" applyFont="1" applyFill="1" applyBorder="1" applyAlignment="1" applyProtection="1"/>
    <xf numFmtId="2" fontId="4" fillId="0" borderId="0" xfId="0" applyNumberFormat="1" applyFont="1"/>
    <xf numFmtId="1" fontId="5" fillId="0" borderId="6" xfId="2" applyNumberFormat="1" applyFont="1" applyFill="1" applyBorder="1" applyAlignment="1" applyProtection="1">
      <alignment horizontal="center"/>
    </xf>
    <xf numFmtId="0" fontId="2" fillId="0" borderId="0" xfId="9" applyProtection="1">
      <protection locked="0"/>
    </xf>
    <xf numFmtId="2" fontId="11" fillId="5" borderId="66" xfId="9" applyNumberFormat="1" applyFont="1" applyFill="1" applyBorder="1" applyAlignment="1" applyProtection="1">
      <alignment horizontal="left"/>
      <protection locked="0"/>
    </xf>
    <xf numFmtId="0" fontId="11" fillId="5" borderId="17" xfId="9" applyFont="1" applyFill="1" applyBorder="1" applyAlignment="1" applyProtection="1">
      <alignment horizontal="left"/>
      <protection locked="0"/>
    </xf>
    <xf numFmtId="1" fontId="11" fillId="5" borderId="18" xfId="9" applyNumberFormat="1" applyFont="1" applyFill="1" applyBorder="1" applyAlignment="1" applyProtection="1">
      <alignment horizontal="center"/>
      <protection locked="0"/>
    </xf>
    <xf numFmtId="4" fontId="5" fillId="5" borderId="69" xfId="9" applyNumberFormat="1" applyFont="1" applyFill="1" applyBorder="1" applyAlignment="1" applyProtection="1">
      <alignment horizontal="center"/>
      <protection locked="0"/>
    </xf>
    <xf numFmtId="10" fontId="5" fillId="0" borderId="70" xfId="10" applyNumberFormat="1" applyFont="1" applyFill="1" applyBorder="1" applyAlignment="1" applyProtection="1">
      <alignment horizontal="center"/>
    </xf>
    <xf numFmtId="49" fontId="11" fillId="5" borderId="72" xfId="9" applyNumberFormat="1" applyFont="1" applyFill="1" applyBorder="1" applyProtection="1">
      <protection locked="0"/>
    </xf>
    <xf numFmtId="0" fontId="11" fillId="5" borderId="4" xfId="9" applyFont="1" applyFill="1" applyBorder="1" applyProtection="1">
      <protection locked="0"/>
    </xf>
    <xf numFmtId="0" fontId="11" fillId="5" borderId="4" xfId="9" applyFont="1" applyFill="1" applyBorder="1" applyAlignment="1" applyProtection="1">
      <alignment horizontal="left"/>
      <protection locked="0"/>
    </xf>
    <xf numFmtId="1" fontId="11" fillId="5" borderId="74" xfId="9" applyNumberFormat="1" applyFont="1" applyFill="1" applyBorder="1" applyAlignment="1" applyProtection="1">
      <alignment horizontal="center"/>
      <protection locked="0"/>
    </xf>
    <xf numFmtId="1" fontId="5" fillId="5" borderId="74" xfId="9" applyNumberFormat="1" applyFont="1" applyFill="1" applyBorder="1" applyAlignment="1" applyProtection="1">
      <alignment horizontal="center"/>
      <protection locked="0"/>
    </xf>
    <xf numFmtId="4" fontId="5" fillId="5" borderId="78" xfId="9" applyNumberFormat="1" applyFont="1" applyFill="1" applyBorder="1" applyAlignment="1" applyProtection="1">
      <alignment horizontal="center"/>
      <protection locked="0"/>
    </xf>
    <xf numFmtId="10" fontId="5" fillId="0" borderId="79" xfId="10" applyNumberFormat="1" applyFont="1" applyFill="1" applyBorder="1" applyAlignment="1" applyProtection="1">
      <alignment horizontal="center"/>
    </xf>
    <xf numFmtId="10" fontId="4" fillId="0" borderId="83" xfId="10" applyNumberFormat="1" applyFont="1" applyFill="1" applyBorder="1" applyProtection="1"/>
    <xf numFmtId="0" fontId="11" fillId="4" borderId="39" xfId="9" applyFont="1" applyFill="1" applyBorder="1" applyAlignment="1" applyProtection="1">
      <alignment horizontal="center"/>
      <protection locked="0"/>
    </xf>
    <xf numFmtId="1" fontId="11" fillId="7" borderId="58" xfId="9" applyNumberFormat="1" applyFont="1" applyFill="1" applyBorder="1" applyAlignment="1" applyProtection="1">
      <alignment horizontal="center"/>
      <protection locked="0"/>
    </xf>
    <xf numFmtId="0" fontId="2" fillId="0" borderId="0" xfId="9" applyAlignment="1" applyProtection="1">
      <alignment horizontal="center"/>
      <protection locked="0"/>
    </xf>
    <xf numFmtId="40" fontId="4" fillId="2" borderId="103" xfId="9" applyNumberFormat="1" applyFont="1" applyFill="1" applyBorder="1" applyProtection="1">
      <protection locked="0"/>
    </xf>
    <xf numFmtId="10" fontId="4" fillId="2" borderId="33" xfId="10" applyNumberFormat="1" applyFont="1" applyFill="1" applyBorder="1" applyProtection="1"/>
    <xf numFmtId="40" fontId="2" fillId="0" borderId="0" xfId="9" applyNumberFormat="1" applyProtection="1">
      <protection locked="0"/>
    </xf>
    <xf numFmtId="40" fontId="4" fillId="2" borderId="17" xfId="9" applyNumberFormat="1" applyFont="1" applyFill="1" applyBorder="1" applyProtection="1">
      <protection locked="0"/>
    </xf>
    <xf numFmtId="9" fontId="4" fillId="2" borderId="104" xfId="10" applyFont="1" applyFill="1" applyBorder="1" applyProtection="1"/>
    <xf numFmtId="40" fontId="4" fillId="2" borderId="105" xfId="9" applyNumberFormat="1" applyFont="1" applyFill="1" applyBorder="1" applyProtection="1">
      <protection locked="0"/>
    </xf>
    <xf numFmtId="10" fontId="4" fillId="2" borderId="29" xfId="10" applyNumberFormat="1" applyFont="1" applyFill="1" applyBorder="1" applyProtection="1"/>
    <xf numFmtId="9" fontId="4" fillId="2" borderId="107" xfId="10" applyFont="1" applyFill="1" applyBorder="1" applyProtection="1"/>
    <xf numFmtId="40" fontId="22" fillId="2" borderId="109" xfId="9" applyNumberFormat="1" applyFont="1" applyFill="1" applyBorder="1" applyProtection="1">
      <protection locked="0"/>
    </xf>
    <xf numFmtId="10" fontId="22" fillId="2" borderId="111" xfId="10" applyNumberFormat="1" applyFont="1" applyFill="1" applyBorder="1" applyProtection="1"/>
    <xf numFmtId="10" fontId="22" fillId="2" borderId="113" xfId="10" applyNumberFormat="1" applyFont="1" applyFill="1" applyBorder="1" applyProtection="1"/>
    <xf numFmtId="10" fontId="22" fillId="2" borderId="114" xfId="10" applyNumberFormat="1" applyFont="1" applyFill="1" applyBorder="1" applyProtection="1">
      <protection locked="0"/>
    </xf>
    <xf numFmtId="10" fontId="22" fillId="2" borderId="115" xfId="10" applyNumberFormat="1" applyFont="1" applyFill="1" applyBorder="1" applyProtection="1"/>
    <xf numFmtId="10" fontId="22" fillId="2" borderId="116" xfId="10" applyNumberFormat="1" applyFont="1" applyFill="1" applyBorder="1" applyProtection="1"/>
    <xf numFmtId="10" fontId="22" fillId="2" borderId="100" xfId="10" applyNumberFormat="1" applyFont="1" applyFill="1" applyBorder="1" applyProtection="1"/>
    <xf numFmtId="10" fontId="22" fillId="2" borderId="117" xfId="10" applyNumberFormat="1" applyFont="1" applyFill="1" applyBorder="1" applyProtection="1">
      <protection locked="0"/>
    </xf>
    <xf numFmtId="10" fontId="22" fillId="2" borderId="0" xfId="10" applyNumberFormat="1" applyFont="1" applyFill="1" applyBorder="1" applyProtection="1"/>
    <xf numFmtId="10" fontId="24" fillId="5" borderId="119" xfId="10" applyNumberFormat="1" applyFont="1" applyFill="1" applyBorder="1" applyAlignment="1" applyProtection="1">
      <alignment horizontal="center"/>
    </xf>
    <xf numFmtId="0" fontId="11" fillId="5" borderId="41" xfId="9" applyFont="1" applyFill="1" applyBorder="1" applyAlignment="1" applyProtection="1">
      <alignment horizontal="left" vertical="top"/>
      <protection locked="0"/>
    </xf>
    <xf numFmtId="0" fontId="11" fillId="5" borderId="1" xfId="9" applyFont="1" applyFill="1" applyBorder="1" applyProtection="1">
      <protection locked="0"/>
    </xf>
    <xf numFmtId="0" fontId="11" fillId="5" borderId="120" xfId="9" applyFont="1" applyFill="1" applyBorder="1" applyProtection="1">
      <protection locked="0"/>
    </xf>
    <xf numFmtId="0" fontId="11" fillId="5" borderId="1" xfId="9" applyFont="1" applyFill="1" applyBorder="1" applyAlignment="1" applyProtection="1">
      <alignment horizontal="left" vertical="top"/>
      <protection locked="0"/>
    </xf>
    <xf numFmtId="0" fontId="11" fillId="5" borderId="1" xfId="9" applyFont="1" applyFill="1" applyBorder="1" applyAlignment="1" applyProtection="1">
      <alignment horizontal="centerContinuous" vertical="center"/>
      <protection locked="0"/>
    </xf>
    <xf numFmtId="0" fontId="11" fillId="5" borderId="2" xfId="9" applyFont="1" applyFill="1" applyBorder="1" applyAlignment="1" applyProtection="1">
      <alignment horizontal="centerContinuous" vertical="center"/>
      <protection locked="0"/>
    </xf>
    <xf numFmtId="0" fontId="2" fillId="5" borderId="4" xfId="9" applyFill="1" applyBorder="1" applyProtection="1">
      <protection locked="0"/>
    </xf>
    <xf numFmtId="0" fontId="2" fillId="5" borderId="121" xfId="9" applyFill="1" applyBorder="1" applyProtection="1">
      <protection locked="0"/>
    </xf>
    <xf numFmtId="14" fontId="11" fillId="5" borderId="4" xfId="9" applyNumberFormat="1" applyFont="1" applyFill="1" applyBorder="1" applyAlignment="1" applyProtection="1">
      <alignment horizontal="center" vertical="center"/>
      <protection locked="0"/>
    </xf>
    <xf numFmtId="0" fontId="17" fillId="2" borderId="26" xfId="9" applyFont="1" applyFill="1" applyBorder="1" applyAlignment="1">
      <alignment horizontal="center"/>
    </xf>
    <xf numFmtId="0" fontId="17" fillId="2" borderId="18" xfId="9" applyFont="1" applyFill="1" applyBorder="1" applyAlignment="1">
      <alignment horizontal="center"/>
    </xf>
    <xf numFmtId="0" fontId="18" fillId="2" borderId="26" xfId="9" applyFont="1" applyFill="1" applyBorder="1"/>
    <xf numFmtId="49" fontId="17" fillId="2" borderId="34" xfId="9" applyNumberFormat="1" applyFont="1" applyFill="1" applyBorder="1" applyAlignment="1">
      <alignment horizontal="left"/>
    </xf>
    <xf numFmtId="49" fontId="17" fillId="2" borderId="34" xfId="9" applyNumberFormat="1" applyFont="1" applyFill="1" applyBorder="1" applyAlignment="1">
      <alignment horizontal="center"/>
    </xf>
    <xf numFmtId="1" fontId="17" fillId="2" borderId="26" xfId="9" applyNumberFormat="1" applyFont="1" applyFill="1" applyBorder="1" applyAlignment="1">
      <alignment horizontal="center"/>
    </xf>
    <xf numFmtId="0" fontId="17" fillId="2" borderId="34" xfId="9" applyFont="1" applyFill="1" applyBorder="1" applyAlignment="1">
      <alignment horizontal="center"/>
    </xf>
    <xf numFmtId="0" fontId="17" fillId="2" borderId="20" xfId="9" applyFont="1" applyFill="1" applyBorder="1" applyAlignment="1">
      <alignment horizontal="center"/>
    </xf>
    <xf numFmtId="49" fontId="17" fillId="2" borderId="60" xfId="9" applyNumberFormat="1" applyFont="1" applyFill="1" applyBorder="1" applyAlignment="1">
      <alignment horizontal="center"/>
    </xf>
    <xf numFmtId="1" fontId="17" fillId="2" borderId="64" xfId="9" applyNumberFormat="1" applyFont="1" applyFill="1" applyBorder="1" applyAlignment="1">
      <alignment horizontal="center"/>
    </xf>
    <xf numFmtId="1" fontId="16" fillId="2" borderId="58" xfId="9" applyNumberFormat="1" applyFont="1" applyFill="1" applyBorder="1" applyAlignment="1">
      <alignment horizontal="center"/>
    </xf>
    <xf numFmtId="0" fontId="15" fillId="2" borderId="63" xfId="9" applyFont="1" applyFill="1" applyBorder="1" applyAlignment="1">
      <alignment textRotation="180"/>
    </xf>
    <xf numFmtId="0" fontId="16" fillId="2" borderId="63" xfId="9" applyFont="1" applyFill="1" applyBorder="1"/>
    <xf numFmtId="1" fontId="15" fillId="2" borderId="62" xfId="9" applyNumberFormat="1" applyFont="1" applyFill="1" applyBorder="1" applyAlignment="1">
      <alignment horizontal="center"/>
    </xf>
    <xf numFmtId="0" fontId="15" fillId="2" borderId="61" xfId="9" applyFont="1" applyFill="1" applyBorder="1" applyAlignment="1">
      <alignment horizontal="center"/>
    </xf>
    <xf numFmtId="1" fontId="17" fillId="2" borderId="59" xfId="9" applyNumberFormat="1" applyFont="1" applyFill="1" applyBorder="1" applyAlignment="1">
      <alignment horizontal="center"/>
    </xf>
    <xf numFmtId="0" fontId="15" fillId="2" borderId="57" xfId="9" applyFont="1" applyFill="1" applyBorder="1" applyAlignment="1">
      <alignment textRotation="180"/>
    </xf>
    <xf numFmtId="0" fontId="16" fillId="2" borderId="57" xfId="9" applyFont="1" applyFill="1" applyBorder="1"/>
    <xf numFmtId="1" fontId="15" fillId="2" borderId="56" xfId="9" applyNumberFormat="1" applyFont="1" applyFill="1" applyBorder="1" applyAlignment="1">
      <alignment horizontal="center"/>
    </xf>
    <xf numFmtId="0" fontId="15" fillId="2" borderId="55" xfId="9" applyFont="1" applyFill="1" applyBorder="1" applyAlignment="1">
      <alignment horizontal="center"/>
    </xf>
    <xf numFmtId="17" fontId="2" fillId="5" borderId="5" xfId="9" applyNumberFormat="1" applyFill="1" applyBorder="1" applyAlignment="1" applyProtection="1">
      <alignment horizontal="center" vertical="center"/>
      <protection locked="0"/>
    </xf>
    <xf numFmtId="17" fontId="2" fillId="5" borderId="4" xfId="9" applyNumberFormat="1" applyFill="1" applyBorder="1" applyAlignment="1" applyProtection="1">
      <alignment horizontal="center" vertical="center"/>
      <protection locked="0"/>
    </xf>
    <xf numFmtId="17" fontId="2" fillId="2" borderId="5" xfId="9" applyNumberFormat="1" applyFill="1" applyBorder="1" applyAlignment="1">
      <alignment horizontal="center" vertical="center"/>
    </xf>
    <xf numFmtId="0" fontId="2" fillId="2" borderId="4" xfId="9" applyFill="1" applyBorder="1" applyAlignment="1">
      <alignment vertical="center"/>
    </xf>
    <xf numFmtId="0" fontId="2" fillId="2" borderId="4" xfId="9" applyFill="1" applyBorder="1" applyAlignment="1">
      <alignment horizontal="centerContinuous" vertical="center" wrapText="1"/>
    </xf>
    <xf numFmtId="0" fontId="2" fillId="0" borderId="121" xfId="9" applyBorder="1"/>
    <xf numFmtId="0" fontId="2" fillId="2" borderId="4" xfId="9" applyFill="1" applyBorder="1" applyAlignment="1">
      <alignment horizontal="centerContinuous"/>
    </xf>
    <xf numFmtId="14" fontId="2" fillId="2" borderId="4" xfId="9" applyNumberFormat="1" applyFill="1" applyBorder="1" applyAlignment="1">
      <alignment horizontal="center" vertical="center"/>
    </xf>
    <xf numFmtId="0" fontId="2" fillId="2" borderId="43" xfId="9" applyFill="1" applyBorder="1" applyAlignment="1">
      <alignment horizontal="centerContinuous" vertical="center"/>
    </xf>
    <xf numFmtId="0" fontId="2" fillId="5" borderId="5" xfId="9" applyFill="1" applyBorder="1" applyAlignment="1" applyProtection="1">
      <alignment horizontal="centerContinuous" vertical="center"/>
      <protection locked="0"/>
    </xf>
    <xf numFmtId="0" fontId="2" fillId="5" borderId="4" xfId="9" applyFill="1" applyBorder="1" applyAlignment="1" applyProtection="1">
      <alignment horizontal="centerContinuous" vertical="center" wrapText="1"/>
      <protection locked="0"/>
    </xf>
    <xf numFmtId="0" fontId="2" fillId="5" borderId="4" xfId="9" applyFill="1" applyBorder="1" applyAlignment="1" applyProtection="1">
      <alignment horizontal="left" vertical="center"/>
      <protection locked="0"/>
    </xf>
    <xf numFmtId="0" fontId="2" fillId="5" borderId="43" xfId="9" applyFill="1" applyBorder="1" applyAlignment="1" applyProtection="1">
      <alignment horizontal="centerContinuous" vertical="center" wrapText="1"/>
      <protection locked="0"/>
    </xf>
    <xf numFmtId="0" fontId="2" fillId="0" borderId="0" xfId="9"/>
    <xf numFmtId="0" fontId="2" fillId="5" borderId="2" xfId="9" applyFill="1" applyBorder="1" applyProtection="1">
      <protection locked="0"/>
    </xf>
    <xf numFmtId="0" fontId="2" fillId="5" borderId="1" xfId="9" applyFill="1" applyBorder="1" applyProtection="1">
      <protection locked="0"/>
    </xf>
    <xf numFmtId="0" fontId="11" fillId="2" borderId="2" xfId="9" applyFont="1" applyFill="1" applyBorder="1"/>
    <xf numFmtId="0" fontId="11" fillId="2" borderId="1" xfId="9" applyFont="1" applyFill="1" applyBorder="1" applyAlignment="1">
      <alignment horizontal="centerContinuous" vertical="center"/>
    </xf>
    <xf numFmtId="0" fontId="11" fillId="2" borderId="1" xfId="9" applyFont="1" applyFill="1" applyBorder="1" applyAlignment="1">
      <alignment horizontal="left"/>
    </xf>
    <xf numFmtId="0" fontId="11" fillId="0" borderId="120" xfId="9" applyFont="1" applyBorder="1"/>
    <xf numFmtId="0" fontId="11" fillId="2" borderId="1" xfId="9" applyFont="1" applyFill="1" applyBorder="1"/>
    <xf numFmtId="0" fontId="11" fillId="2" borderId="41" xfId="9" applyFont="1" applyFill="1" applyBorder="1" applyAlignment="1">
      <alignment horizontal="left" vertical="top"/>
    </xf>
    <xf numFmtId="40" fontId="24" fillId="5" borderId="118" xfId="9" applyNumberFormat="1" applyFont="1" applyFill="1" applyBorder="1" applyAlignment="1">
      <alignment horizontal="center"/>
    </xf>
    <xf numFmtId="0" fontId="2" fillId="2" borderId="100" xfId="9" applyFill="1" applyBorder="1"/>
    <xf numFmtId="0" fontId="2" fillId="2" borderId="100" xfId="9" applyFill="1" applyBorder="1" applyAlignment="1">
      <alignment horizontal="centerContinuous"/>
    </xf>
    <xf numFmtId="0" fontId="11" fillId="2" borderId="64" xfId="9" applyFont="1" applyFill="1" applyBorder="1" applyAlignment="1">
      <alignment horizontal="centerContinuous"/>
    </xf>
    <xf numFmtId="40" fontId="22" fillId="2" borderId="110" xfId="9" applyNumberFormat="1" applyFont="1" applyFill="1" applyBorder="1"/>
    <xf numFmtId="0" fontId="2" fillId="2" borderId="113" xfId="9" applyFill="1" applyBorder="1"/>
    <xf numFmtId="0" fontId="2" fillId="2" borderId="113" xfId="9" applyFill="1" applyBorder="1" applyAlignment="1">
      <alignment horizontal="centerContinuous"/>
    </xf>
    <xf numFmtId="0" fontId="11" fillId="2" borderId="112" xfId="9" applyFont="1" applyFill="1" applyBorder="1" applyAlignment="1">
      <alignment horizontal="centerContinuous"/>
    </xf>
    <xf numFmtId="40" fontId="22" fillId="2" borderId="0" xfId="9" applyNumberFormat="1" applyFont="1" applyFill="1"/>
    <xf numFmtId="40" fontId="22" fillId="2" borderId="30" xfId="9" applyNumberFormat="1" applyFont="1" applyFill="1" applyBorder="1"/>
    <xf numFmtId="40" fontId="22" fillId="2" borderId="108" xfId="9" applyNumberFormat="1" applyFont="1" applyFill="1" applyBorder="1"/>
    <xf numFmtId="0" fontId="2" fillId="2" borderId="108" xfId="9" applyFill="1" applyBorder="1"/>
    <xf numFmtId="0" fontId="2" fillId="2" borderId="108" xfId="9" applyFill="1" applyBorder="1" applyAlignment="1">
      <alignment horizontal="centerContinuous"/>
    </xf>
    <xf numFmtId="0" fontId="11" fillId="2" borderId="55" xfId="9" applyFont="1" applyFill="1" applyBorder="1" applyAlignment="1">
      <alignment horizontal="centerContinuous"/>
    </xf>
    <xf numFmtId="40" fontId="4" fillId="2" borderId="51" xfId="9" applyNumberFormat="1" applyFont="1" applyFill="1" applyBorder="1"/>
    <xf numFmtId="40" fontId="4" fillId="2" borderId="17" xfId="9" applyNumberFormat="1" applyFont="1" applyFill="1" applyBorder="1"/>
    <xf numFmtId="0" fontId="4" fillId="2" borderId="17" xfId="9" applyFont="1" applyFill="1" applyBorder="1"/>
    <xf numFmtId="0" fontId="4" fillId="2" borderId="50" xfId="9" applyFont="1" applyFill="1" applyBorder="1"/>
    <xf numFmtId="40" fontId="4" fillId="2" borderId="91" xfId="9" applyNumberFormat="1" applyFont="1" applyFill="1" applyBorder="1"/>
    <xf numFmtId="40" fontId="4" fillId="2" borderId="36" xfId="9" applyNumberFormat="1" applyFont="1" applyFill="1" applyBorder="1"/>
    <xf numFmtId="40" fontId="4" fillId="2" borderId="20" xfId="9" applyNumberFormat="1" applyFont="1" applyFill="1" applyBorder="1"/>
    <xf numFmtId="0" fontId="4" fillId="2" borderId="30" xfId="9" applyFont="1" applyFill="1" applyBorder="1"/>
    <xf numFmtId="1" fontId="4" fillId="2" borderId="20" xfId="9" applyNumberFormat="1" applyFont="1" applyFill="1" applyBorder="1"/>
    <xf numFmtId="0" fontId="4" fillId="2" borderId="49" xfId="9" applyFont="1" applyFill="1" applyBorder="1" applyAlignment="1">
      <alignment horizontal="center"/>
    </xf>
    <xf numFmtId="40" fontId="4" fillId="2" borderId="106" xfId="9" applyNumberFormat="1" applyFont="1" applyFill="1" applyBorder="1"/>
    <xf numFmtId="0" fontId="4" fillId="2" borderId="20" xfId="9" applyFont="1" applyFill="1" applyBorder="1"/>
    <xf numFmtId="1" fontId="4" fillId="2" borderId="35" xfId="9" applyNumberFormat="1" applyFont="1" applyFill="1" applyBorder="1"/>
    <xf numFmtId="0" fontId="4" fillId="2" borderId="50" xfId="9" applyFont="1" applyFill="1" applyBorder="1" applyAlignment="1">
      <alignment horizontal="center"/>
    </xf>
    <xf numFmtId="40" fontId="4" fillId="2" borderId="69" xfId="9" applyNumberFormat="1" applyFont="1" applyFill="1" applyBorder="1"/>
    <xf numFmtId="168" fontId="4" fillId="2" borderId="17" xfId="9" applyNumberFormat="1" applyFont="1" applyFill="1" applyBorder="1" applyAlignment="1">
      <alignment horizontal="center"/>
    </xf>
    <xf numFmtId="40" fontId="4" fillId="2" borderId="26" xfId="9" applyNumberFormat="1" applyFont="1" applyFill="1" applyBorder="1"/>
    <xf numFmtId="0" fontId="4" fillId="2" borderId="26" xfId="9" applyFont="1" applyFill="1" applyBorder="1"/>
    <xf numFmtId="0" fontId="4" fillId="2" borderId="18" xfId="9" applyFont="1" applyFill="1" applyBorder="1"/>
    <xf numFmtId="168" fontId="4" fillId="2" borderId="36" xfId="9" applyNumberFormat="1" applyFont="1" applyFill="1" applyBorder="1" applyAlignment="1">
      <alignment horizontal="center"/>
    </xf>
    <xf numFmtId="49" fontId="4" fillId="2" borderId="35" xfId="9" applyNumberFormat="1" applyFont="1" applyFill="1" applyBorder="1"/>
    <xf numFmtId="0" fontId="4" fillId="2" borderId="29" xfId="9" applyFont="1" applyFill="1" applyBorder="1" applyAlignment="1">
      <alignment horizontal="center"/>
    </xf>
    <xf numFmtId="0" fontId="4" fillId="2" borderId="91" xfId="9" applyFont="1" applyFill="1" applyBorder="1" applyAlignment="1">
      <alignment horizontal="center"/>
    </xf>
    <xf numFmtId="0" fontId="16" fillId="2" borderId="36" xfId="9" applyFont="1" applyFill="1" applyBorder="1" applyAlignment="1">
      <alignment horizontal="center"/>
    </xf>
    <xf numFmtId="0" fontId="4" fillId="2" borderId="102" xfId="9" applyFont="1" applyFill="1" applyBorder="1" applyAlignment="1">
      <alignment horizontal="center"/>
    </xf>
    <xf numFmtId="0" fontId="4" fillId="2" borderId="101" xfId="9" applyFont="1" applyFill="1" applyBorder="1" applyAlignment="1">
      <alignment horizontal="center"/>
    </xf>
    <xf numFmtId="0" fontId="2" fillId="2" borderId="101" xfId="9" applyFill="1" applyBorder="1" applyAlignment="1">
      <alignment horizontal="center"/>
    </xf>
    <xf numFmtId="0" fontId="2" fillId="2" borderId="100" xfId="9" applyFill="1" applyBorder="1" applyAlignment="1">
      <alignment horizontal="center"/>
    </xf>
    <xf numFmtId="0" fontId="2" fillId="2" borderId="59" xfId="9" applyFill="1" applyBorder="1" applyAlignment="1">
      <alignment horizontal="center"/>
    </xf>
    <xf numFmtId="0" fontId="4" fillId="2" borderId="32" xfId="9" applyFont="1" applyFill="1" applyBorder="1" applyAlignment="1">
      <alignment horizontal="center"/>
    </xf>
    <xf numFmtId="0" fontId="4" fillId="2" borderId="85" xfId="9" applyFont="1" applyFill="1" applyBorder="1" applyAlignment="1">
      <alignment horizontal="center"/>
    </xf>
    <xf numFmtId="0" fontId="16" fillId="2" borderId="51" xfId="9" applyFont="1" applyFill="1" applyBorder="1" applyAlignment="1">
      <alignment horizontal="center"/>
    </xf>
    <xf numFmtId="0" fontId="4" fillId="2" borderId="99" xfId="9" applyFont="1" applyFill="1" applyBorder="1" applyAlignment="1">
      <alignment horizontal="centerContinuous"/>
    </xf>
    <xf numFmtId="0" fontId="4" fillId="2" borderId="86" xfId="9" applyFont="1" applyFill="1" applyBorder="1" applyAlignment="1">
      <alignment horizontal="centerContinuous"/>
    </xf>
    <xf numFmtId="0" fontId="2" fillId="2" borderId="86" xfId="9" applyFill="1" applyBorder="1" applyAlignment="1">
      <alignment horizontal="center"/>
    </xf>
    <xf numFmtId="0" fontId="2" fillId="2" borderId="55" xfId="9" applyFill="1" applyBorder="1" applyAlignment="1">
      <alignment horizontal="center"/>
    </xf>
    <xf numFmtId="0" fontId="4" fillId="2" borderId="21" xfId="9" applyFont="1" applyFill="1" applyBorder="1" applyAlignment="1">
      <alignment horizontal="centerContinuous"/>
    </xf>
    <xf numFmtId="0" fontId="4" fillId="2" borderId="36" xfId="9" applyFont="1" applyFill="1" applyBorder="1" applyAlignment="1">
      <alignment horizontal="centerContinuous"/>
    </xf>
    <xf numFmtId="0" fontId="20" fillId="2" borderId="36" xfId="9" applyFont="1" applyFill="1" applyBorder="1" applyAlignment="1">
      <alignment horizontal="centerContinuous"/>
    </xf>
    <xf numFmtId="0" fontId="21" fillId="2" borderId="53" xfId="9" applyFont="1" applyFill="1" applyBorder="1" applyAlignment="1">
      <alignment horizontal="centerContinuous"/>
    </xf>
    <xf numFmtId="0" fontId="22" fillId="2" borderId="98" xfId="9" applyFont="1" applyFill="1" applyBorder="1"/>
    <xf numFmtId="40" fontId="22" fillId="2" borderId="97" xfId="9" applyNumberFormat="1" applyFont="1" applyFill="1" applyBorder="1"/>
    <xf numFmtId="0" fontId="4" fillId="2" borderId="96" xfId="9" applyFont="1" applyFill="1" applyBorder="1"/>
    <xf numFmtId="0" fontId="2" fillId="2" borderId="96" xfId="9" applyFill="1" applyBorder="1" applyAlignment="1">
      <alignment horizontal="centerContinuous"/>
    </xf>
    <xf numFmtId="0" fontId="11" fillId="2" borderId="96" xfId="9" applyFont="1" applyFill="1" applyBorder="1" applyAlignment="1">
      <alignment horizontal="centerContinuous"/>
    </xf>
    <xf numFmtId="0" fontId="2" fillId="2" borderId="95" xfId="9" applyFill="1" applyBorder="1"/>
    <xf numFmtId="0" fontId="4" fillId="2" borderId="94" xfId="9" applyFont="1" applyFill="1" applyBorder="1"/>
    <xf numFmtId="40" fontId="4" fillId="2" borderId="93" xfId="9" applyNumberFormat="1" applyFont="1" applyFill="1" applyBorder="1"/>
    <xf numFmtId="0" fontId="4" fillId="2" borderId="93" xfId="9" applyFont="1" applyFill="1" applyBorder="1"/>
    <xf numFmtId="0" fontId="2" fillId="2" borderId="93" xfId="9" applyFill="1" applyBorder="1"/>
    <xf numFmtId="0" fontId="2" fillId="2" borderId="92" xfId="9" applyFill="1" applyBorder="1"/>
    <xf numFmtId="2" fontId="17" fillId="2" borderId="29" xfId="9" applyNumberFormat="1" applyFont="1" applyFill="1" applyBorder="1"/>
    <xf numFmtId="40" fontId="17" fillId="3" borderId="20" xfId="9" applyNumberFormat="1" applyFont="1" applyFill="1" applyBorder="1" applyAlignment="1">
      <alignment horizontal="right"/>
    </xf>
    <xf numFmtId="0" fontId="17" fillId="2" borderId="19" xfId="9" applyFont="1" applyFill="1" applyBorder="1"/>
    <xf numFmtId="0" fontId="17" fillId="2" borderId="49" xfId="9" applyFont="1" applyFill="1" applyBorder="1" applyAlignment="1">
      <alignment horizontal="center"/>
    </xf>
    <xf numFmtId="40" fontId="23" fillId="5" borderId="91" xfId="9" applyNumberFormat="1" applyFont="1" applyFill="1" applyBorder="1" applyAlignment="1">
      <alignment horizontal="right"/>
    </xf>
    <xf numFmtId="0" fontId="17" fillId="2" borderId="36" xfId="9" applyFont="1" applyFill="1" applyBorder="1" applyAlignment="1">
      <alignment horizontal="center"/>
    </xf>
    <xf numFmtId="0" fontId="17" fillId="2" borderId="90" xfId="9" applyFont="1" applyFill="1" applyBorder="1" applyAlignment="1">
      <alignment horizontal="center"/>
    </xf>
    <xf numFmtId="49" fontId="17" fillId="2" borderId="19" xfId="9" applyNumberFormat="1" applyFont="1" applyFill="1" applyBorder="1" applyAlignment="1">
      <alignment horizontal="left"/>
    </xf>
    <xf numFmtId="49" fontId="17" fillId="2" borderId="47" xfId="9" applyNumberFormat="1" applyFont="1" applyFill="1" applyBorder="1" applyAlignment="1">
      <alignment horizontal="center"/>
    </xf>
    <xf numFmtId="0" fontId="4" fillId="0" borderId="0" xfId="9" applyFont="1"/>
    <xf numFmtId="49" fontId="17" fillId="2" borderId="59" xfId="9" applyNumberFormat="1" applyFont="1" applyFill="1" applyBorder="1" applyAlignment="1">
      <alignment horizontal="center"/>
    </xf>
    <xf numFmtId="0" fontId="16" fillId="2" borderId="89" xfId="9" applyFont="1" applyFill="1" applyBorder="1" applyAlignment="1">
      <alignment horizontal="center"/>
    </xf>
    <xf numFmtId="0" fontId="16" fillId="2" borderId="88" xfId="9" applyFont="1" applyFill="1" applyBorder="1" applyAlignment="1">
      <alignment horizontal="center"/>
    </xf>
    <xf numFmtId="167" fontId="16" fillId="2" borderId="86" xfId="9" applyNumberFormat="1" applyFont="1" applyFill="1" applyBorder="1" applyAlignment="1">
      <alignment horizontal="center"/>
    </xf>
    <xf numFmtId="167" fontId="16" fillId="2" borderId="87" xfId="9" applyNumberFormat="1" applyFont="1" applyFill="1" applyBorder="1" applyAlignment="1">
      <alignment horizontal="center"/>
    </xf>
    <xf numFmtId="167" fontId="16" fillId="2" borderId="58" xfId="9" applyNumberFormat="1" applyFont="1" applyFill="1" applyBorder="1" applyAlignment="1">
      <alignment horizontal="center"/>
    </xf>
    <xf numFmtId="0" fontId="16" fillId="2" borderId="86" xfId="9" applyFont="1" applyFill="1" applyBorder="1"/>
    <xf numFmtId="0" fontId="16" fillId="2" borderId="55" xfId="9" applyFont="1" applyFill="1" applyBorder="1" applyAlignment="1">
      <alignment horizontal="center"/>
    </xf>
    <xf numFmtId="0" fontId="16" fillId="2" borderId="86" xfId="9" applyFont="1" applyFill="1" applyBorder="1" applyAlignment="1">
      <alignment horizontal="center"/>
    </xf>
    <xf numFmtId="0" fontId="16" fillId="2" borderId="87" xfId="9" applyFont="1" applyFill="1" applyBorder="1" applyAlignment="1">
      <alignment horizontal="center"/>
    </xf>
    <xf numFmtId="0" fontId="16" fillId="2" borderId="58" xfId="9" applyFont="1" applyFill="1" applyBorder="1" applyAlignment="1">
      <alignment horizontal="center"/>
    </xf>
    <xf numFmtId="0" fontId="16" fillId="2" borderId="32" xfId="9" applyFont="1" applyFill="1" applyBorder="1" applyAlignment="1">
      <alignment horizontal="center"/>
    </xf>
    <xf numFmtId="0" fontId="16" fillId="2" borderId="85" xfId="9" applyFont="1" applyFill="1" applyBorder="1" applyAlignment="1">
      <alignment horizontal="center"/>
    </xf>
    <xf numFmtId="0" fontId="16" fillId="2" borderId="84" xfId="9" applyFont="1" applyFill="1" applyBorder="1" applyAlignment="1">
      <alignment horizontal="centerContinuous"/>
    </xf>
    <xf numFmtId="0" fontId="16" fillId="2" borderId="34" xfId="9" applyFont="1" applyFill="1" applyBorder="1" applyAlignment="1">
      <alignment horizontal="centerContinuous"/>
    </xf>
    <xf numFmtId="0" fontId="16" fillId="2" borderId="18" xfId="9" applyFont="1" applyFill="1" applyBorder="1" applyAlignment="1">
      <alignment horizontal="centerContinuous"/>
    </xf>
    <xf numFmtId="0" fontId="16" fillId="2" borderId="17" xfId="9" applyFont="1" applyFill="1" applyBorder="1" applyAlignment="1">
      <alignment horizontal="centerContinuous"/>
    </xf>
    <xf numFmtId="0" fontId="16" fillId="2" borderId="31" xfId="9" applyFont="1" applyFill="1" applyBorder="1" applyAlignment="1">
      <alignment horizontal="centerContinuous"/>
    </xf>
    <xf numFmtId="0" fontId="15" fillId="2" borderId="26" xfId="9" applyFont="1" applyFill="1" applyBorder="1" applyAlignment="1">
      <alignment horizontal="center"/>
    </xf>
    <xf numFmtId="0" fontId="16" fillId="2" borderId="51" xfId="9" applyFont="1" applyFill="1" applyBorder="1" applyAlignment="1">
      <alignment horizontal="centerContinuous"/>
    </xf>
    <xf numFmtId="0" fontId="16" fillId="2" borderId="40" xfId="9" applyFont="1" applyFill="1" applyBorder="1" applyAlignment="1">
      <alignment horizontal="left"/>
    </xf>
    <xf numFmtId="0" fontId="16" fillId="2" borderId="54" xfId="9" applyFont="1" applyFill="1" applyBorder="1" applyAlignment="1">
      <alignment horizontal="center"/>
    </xf>
    <xf numFmtId="40" fontId="22" fillId="2" borderId="82" xfId="9" applyNumberFormat="1" applyFont="1" applyFill="1" applyBorder="1"/>
    <xf numFmtId="0" fontId="5" fillId="2" borderId="9" xfId="9" applyFont="1" applyFill="1" applyBorder="1" applyAlignment="1">
      <alignment horizontal="centerContinuous"/>
    </xf>
    <xf numFmtId="0" fontId="5" fillId="2" borderId="37" xfId="9" applyFont="1" applyFill="1" applyBorder="1" applyAlignment="1">
      <alignment horizontal="centerContinuous"/>
    </xf>
    <xf numFmtId="0" fontId="20" fillId="2" borderId="1" xfId="9" applyFont="1" applyFill="1" applyBorder="1" applyAlignment="1">
      <alignment horizontal="centerContinuous"/>
    </xf>
    <xf numFmtId="0" fontId="21" fillId="2" borderId="10" xfId="9" applyFont="1" applyFill="1" applyBorder="1" applyAlignment="1">
      <alignment horizontal="centerContinuous"/>
    </xf>
    <xf numFmtId="0" fontId="20" fillId="2" borderId="37" xfId="9" applyFont="1" applyFill="1" applyBorder="1" applyAlignment="1">
      <alignment horizontal="center"/>
    </xf>
    <xf numFmtId="166" fontId="11" fillId="6" borderId="81" xfId="9" applyNumberFormat="1" applyFont="1" applyFill="1" applyBorder="1" applyAlignment="1">
      <alignment horizontal="left" indent="1"/>
    </xf>
    <xf numFmtId="0" fontId="11" fillId="2" borderId="80" xfId="9" applyFont="1" applyFill="1" applyBorder="1" applyAlignment="1">
      <alignment horizontal="left"/>
    </xf>
    <xf numFmtId="0" fontId="5" fillId="2" borderId="4" xfId="9" applyFont="1" applyFill="1" applyBorder="1" applyAlignment="1">
      <alignment horizontal="centerContinuous"/>
    </xf>
    <xf numFmtId="0" fontId="5" fillId="2" borderId="77" xfId="9" applyFont="1" applyFill="1" applyBorder="1" applyAlignment="1">
      <alignment horizontal="centerContinuous"/>
    </xf>
    <xf numFmtId="0" fontId="5" fillId="2" borderId="76" xfId="9" applyFont="1" applyFill="1" applyBorder="1" applyAlignment="1">
      <alignment horizontal="centerContinuous"/>
    </xf>
    <xf numFmtId="0" fontId="5" fillId="0" borderId="73" xfId="9" applyFont="1" applyBorder="1" applyAlignment="1">
      <alignment horizontal="center"/>
    </xf>
    <xf numFmtId="14" fontId="5" fillId="0" borderId="75" xfId="9" applyNumberFormat="1" applyFont="1" applyBorder="1" applyAlignment="1">
      <alignment horizontal="center"/>
    </xf>
    <xf numFmtId="14" fontId="5" fillId="0" borderId="74" xfId="9" applyNumberFormat="1" applyFont="1" applyBorder="1" applyAlignment="1" applyProtection="1">
      <alignment horizontal="center"/>
      <protection locked="0"/>
    </xf>
    <xf numFmtId="0" fontId="11" fillId="0" borderId="73" xfId="9" applyFont="1" applyBorder="1" applyAlignment="1">
      <alignment horizontal="left"/>
    </xf>
    <xf numFmtId="0" fontId="11" fillId="2" borderId="71" xfId="9" applyFont="1" applyFill="1" applyBorder="1" applyAlignment="1">
      <alignment horizontal="left"/>
    </xf>
    <xf numFmtId="0" fontId="5" fillId="2" borderId="17" xfId="9" applyFont="1" applyFill="1" applyBorder="1" applyAlignment="1">
      <alignment horizontal="centerContinuous"/>
    </xf>
    <xf numFmtId="0" fontId="5" fillId="2" borderId="31" xfId="9" applyFont="1" applyFill="1" applyBorder="1" applyAlignment="1">
      <alignment horizontal="centerContinuous"/>
    </xf>
    <xf numFmtId="49" fontId="5" fillId="0" borderId="18" xfId="9" applyNumberFormat="1" applyFont="1" applyBorder="1" applyAlignment="1">
      <alignment horizontal="centerContinuous"/>
    </xf>
    <xf numFmtId="0" fontId="5" fillId="0" borderId="67" xfId="9" applyFont="1" applyBorder="1" applyAlignment="1">
      <alignment horizontal="centerContinuous"/>
    </xf>
    <xf numFmtId="49" fontId="5" fillId="0" borderId="68" xfId="9" applyNumberFormat="1" applyFont="1" applyBorder="1" applyAlignment="1">
      <alignment horizontal="centerContinuous"/>
    </xf>
    <xf numFmtId="0" fontId="11" fillId="0" borderId="67" xfId="9" applyFont="1" applyBorder="1" applyAlignment="1">
      <alignment horizontal="left"/>
    </xf>
    <xf numFmtId="0" fontId="11" fillId="2" borderId="65" xfId="9" applyFont="1" applyFill="1" applyBorder="1" applyAlignment="1">
      <alignment horizontal="left"/>
    </xf>
    <xf numFmtId="0" fontId="2" fillId="2" borderId="2" xfId="9" applyFill="1" applyBorder="1"/>
    <xf numFmtId="0" fontId="2" fillId="2" borderId="1" xfId="9" applyFill="1" applyBorder="1"/>
    <xf numFmtId="0" fontId="2" fillId="2" borderId="9" xfId="9" applyFill="1" applyBorder="1"/>
    <xf numFmtId="0" fontId="19" fillId="2" borderId="1" xfId="9" applyFont="1" applyFill="1" applyBorder="1" applyAlignment="1">
      <alignment vertical="center"/>
    </xf>
    <xf numFmtId="0" fontId="2" fillId="2" borderId="9" xfId="9" quotePrefix="1" applyFill="1" applyBorder="1" applyAlignment="1">
      <alignment horizontal="left"/>
    </xf>
    <xf numFmtId="0" fontId="6" fillId="2" borderId="9" xfId="9" applyFont="1" applyFill="1" applyBorder="1" applyAlignment="1">
      <alignment horizontal="centerContinuous"/>
    </xf>
    <xf numFmtId="0" fontId="2" fillId="2" borderId="9" xfId="9" quotePrefix="1" applyFill="1" applyBorder="1" applyAlignment="1">
      <alignment horizontal="left" vertical="center" indent="3"/>
    </xf>
    <xf numFmtId="0" fontId="6" fillId="2" borderId="16" xfId="9" applyFont="1" applyFill="1" applyBorder="1" applyAlignment="1">
      <alignment horizontal="center" wrapText="1"/>
    </xf>
    <xf numFmtId="1" fontId="5" fillId="0" borderId="74" xfId="9" applyNumberFormat="1" applyFont="1" applyBorder="1" applyAlignment="1">
      <alignment horizontal="center"/>
    </xf>
    <xf numFmtId="0" fontId="5" fillId="0" borderId="67" xfId="9" applyFont="1" applyBorder="1" applyAlignment="1">
      <alignment horizontal="left"/>
    </xf>
    <xf numFmtId="0" fontId="11" fillId="0" borderId="122" xfId="2" applyFont="1" applyBorder="1" applyAlignment="1">
      <alignment horizontal="right" vertical="center"/>
    </xf>
    <xf numFmtId="0" fontId="3" fillId="2" borderId="41" xfId="0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39" fontId="3" fillId="2" borderId="1" xfId="4" applyNumberFormat="1" applyFont="1" applyFill="1" applyBorder="1" applyAlignment="1" applyProtection="1">
      <alignment vertical="center"/>
    </xf>
    <xf numFmtId="0" fontId="4" fillId="2" borderId="1" xfId="2" applyFont="1" applyFill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6" fillId="2" borderId="42" xfId="2" applyFont="1" applyFill="1" applyBorder="1" applyAlignment="1">
      <alignment vertical="center"/>
    </xf>
    <xf numFmtId="49" fontId="6" fillId="0" borderId="0" xfId="2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2" applyFont="1" applyAlignment="1">
      <alignment horizontal="centerContinuous" vertical="center"/>
    </xf>
    <xf numFmtId="0" fontId="4" fillId="0" borderId="0" xfId="2" applyFont="1" applyAlignment="1">
      <alignment horizontal="left" vertical="center"/>
    </xf>
    <xf numFmtId="0" fontId="3" fillId="2" borderId="42" xfId="0" applyFont="1" applyFill="1" applyBorder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2" borderId="0" xfId="2" applyNumberFormat="1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9" fillId="2" borderId="0" xfId="2" applyFont="1" applyFill="1" applyAlignment="1">
      <alignment horizontal="right" vertical="center"/>
    </xf>
    <xf numFmtId="0" fontId="9" fillId="2" borderId="0" xfId="2" applyFont="1" applyFill="1" applyAlignment="1">
      <alignment horizontal="center" vertical="center"/>
    </xf>
    <xf numFmtId="0" fontId="10" fillId="3" borderId="0" xfId="2" applyFont="1" applyFill="1" applyAlignment="1" applyProtection="1">
      <alignment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9" fillId="3" borderId="0" xfId="2" applyFont="1" applyFill="1" applyAlignment="1">
      <alignment vertical="center"/>
    </xf>
    <xf numFmtId="164" fontId="4" fillId="3" borderId="3" xfId="4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Alignment="1">
      <alignment vertical="center"/>
    </xf>
    <xf numFmtId="0" fontId="4" fillId="2" borderId="42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0" fontId="9" fillId="0" borderId="39" xfId="3" applyNumberFormat="1" applyFont="1" applyFill="1" applyBorder="1" applyAlignment="1" applyProtection="1">
      <alignment horizontal="left" vertical="center"/>
    </xf>
    <xf numFmtId="10" fontId="9" fillId="4" borderId="39" xfId="3" applyNumberFormat="1" applyFont="1" applyFill="1" applyBorder="1" applyAlignment="1" applyProtection="1">
      <alignment horizontal="left" vertical="center"/>
    </xf>
    <xf numFmtId="0" fontId="3" fillId="2" borderId="43" xfId="0" applyFont="1" applyFill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0" fontId="9" fillId="2" borderId="4" xfId="2" applyFont="1" applyFill="1" applyBorder="1" applyAlignment="1">
      <alignment horizontal="right" vertical="center"/>
    </xf>
    <xf numFmtId="0" fontId="9" fillId="2" borderId="4" xfId="2" applyFont="1" applyFill="1" applyBorder="1" applyAlignment="1">
      <alignment horizontal="center" vertical="center"/>
    </xf>
    <xf numFmtId="0" fontId="10" fillId="3" borderId="4" xfId="2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10" fontId="9" fillId="3" borderId="4" xfId="2" applyNumberFormat="1" applyFont="1" applyFill="1" applyBorder="1" applyAlignment="1">
      <alignment horizontal="left" vertical="center"/>
    </xf>
    <xf numFmtId="164" fontId="4" fillId="3" borderId="5" xfId="4" applyFont="1" applyFill="1" applyBorder="1" applyAlignment="1" applyProtection="1">
      <alignment horizontal="center" vertical="center"/>
      <protection locked="0"/>
    </xf>
    <xf numFmtId="4" fontId="11" fillId="0" borderId="27" xfId="4" applyNumberFormat="1" applyFont="1" applyFill="1" applyBorder="1" applyAlignment="1" applyProtection="1">
      <alignment vertical="center"/>
    </xf>
    <xf numFmtId="4" fontId="11" fillId="0" borderId="28" xfId="4" applyNumberFormat="1" applyFont="1" applyFill="1" applyBorder="1" applyAlignment="1" applyProtection="1">
      <alignment vertical="center"/>
    </xf>
    <xf numFmtId="4" fontId="11" fillId="0" borderId="38" xfId="4" applyNumberFormat="1" applyFont="1" applyFill="1" applyBorder="1" applyAlignment="1" applyProtection="1">
      <alignment vertical="center"/>
    </xf>
    <xf numFmtId="4" fontId="11" fillId="0" borderId="7" xfId="4" applyNumberFormat="1" applyFont="1" applyFill="1" applyBorder="1" applyAlignment="1" applyProtection="1">
      <alignment vertical="center"/>
    </xf>
    <xf numFmtId="0" fontId="6" fillId="0" borderId="38" xfId="0" applyFont="1" applyFill="1" applyBorder="1" applyAlignment="1">
      <alignment horizontal="centerContinuous" vertical="center"/>
    </xf>
    <xf numFmtId="49" fontId="6" fillId="0" borderId="6" xfId="0" applyNumberFormat="1" applyFont="1" applyFill="1" applyBorder="1" applyAlignment="1">
      <alignment horizontal="centerContinuous" vertical="center"/>
    </xf>
    <xf numFmtId="0" fontId="11" fillId="0" borderId="6" xfId="0" applyFont="1" applyFill="1" applyBorder="1" applyAlignment="1">
      <alignment horizontal="centerContinuous" vertical="center" wrapText="1"/>
    </xf>
    <xf numFmtId="0" fontId="11" fillId="0" borderId="44" xfId="0" applyFont="1" applyFill="1" applyBorder="1" applyAlignment="1">
      <alignment horizontal="left" vertical="center"/>
    </xf>
    <xf numFmtId="49" fontId="11" fillId="0" borderId="9" xfId="0" applyNumberFormat="1" applyFont="1" applyFill="1" applyBorder="1" applyAlignment="1">
      <alignment horizontal="left" vertical="center"/>
    </xf>
    <xf numFmtId="0" fontId="11" fillId="0" borderId="9" xfId="0" applyFont="1" applyFill="1" applyBorder="1" applyAlignment="1" applyProtection="1">
      <alignment horizontal="left" vertical="center"/>
      <protection locked="0"/>
    </xf>
    <xf numFmtId="0" fontId="11" fillId="0" borderId="45" xfId="0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2" fillId="0" borderId="46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Continuous" vertical="center" wrapText="1"/>
    </xf>
    <xf numFmtId="1" fontId="11" fillId="0" borderId="15" xfId="0" applyNumberFormat="1" applyFont="1" applyFill="1" applyBorder="1" applyAlignment="1">
      <alignment horizontal="center" vertical="center" wrapText="1"/>
    </xf>
    <xf numFmtId="49" fontId="11" fillId="0" borderId="36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Continuous" vertical="center" wrapText="1"/>
    </xf>
    <xf numFmtId="1" fontId="11" fillId="0" borderId="19" xfId="0" applyNumberFormat="1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4" fontId="11" fillId="0" borderId="16" xfId="0" applyNumberFormat="1" applyFont="1" applyFill="1" applyBorder="1" applyAlignment="1">
      <alignment horizontal="centerContinuous" vertical="center" wrapText="1"/>
    </xf>
    <xf numFmtId="164" fontId="11" fillId="0" borderId="9" xfId="4" applyFont="1" applyFill="1" applyBorder="1" applyAlignment="1" applyProtection="1">
      <alignment horizontal="centerContinuous" vertical="center"/>
    </xf>
    <xf numFmtId="164" fontId="11" fillId="0" borderId="22" xfId="4" applyFont="1" applyFill="1" applyBorder="1" applyAlignment="1" applyProtection="1">
      <alignment horizontal="center" vertical="center"/>
    </xf>
    <xf numFmtId="164" fontId="11" fillId="0" borderId="23" xfId="4" applyFont="1" applyFill="1" applyBorder="1" applyAlignment="1" applyProtection="1">
      <alignment horizontal="center" vertical="center"/>
    </xf>
    <xf numFmtId="4" fontId="11" fillId="0" borderId="6" xfId="4" applyNumberFormat="1" applyFont="1" applyFill="1" applyBorder="1" applyAlignment="1" applyProtection="1">
      <alignment horizontal="center" vertical="center"/>
      <protection locked="0"/>
    </xf>
    <xf numFmtId="4" fontId="11" fillId="0" borderId="31" xfId="4" applyNumberFormat="1" applyFont="1" applyFill="1" applyBorder="1" applyAlignment="1" applyProtection="1">
      <alignment horizontal="center" vertical="center"/>
      <protection locked="0"/>
    </xf>
    <xf numFmtId="4" fontId="11" fillId="0" borderId="17" xfId="4" applyNumberFormat="1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>
      <alignment horizontal="left" vertical="center"/>
    </xf>
    <xf numFmtId="4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" fontId="11" fillId="0" borderId="9" xfId="0" applyNumberFormat="1" applyFont="1" applyFill="1" applyBorder="1" applyAlignment="1">
      <alignment horizontal="centerContinuous" vertical="center"/>
    </xf>
    <xf numFmtId="4" fontId="11" fillId="0" borderId="12" xfId="0" applyNumberFormat="1" applyFont="1" applyFill="1" applyBorder="1" applyAlignment="1">
      <alignment horizontal="centerContinuous" vertical="center"/>
    </xf>
    <xf numFmtId="4" fontId="11" fillId="0" borderId="24" xfId="0" applyNumberFormat="1" applyFont="1" applyFill="1" applyBorder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4" fontId="11" fillId="0" borderId="7" xfId="2" applyNumberFormat="1" applyFont="1" applyFill="1" applyBorder="1" applyAlignment="1">
      <alignment vertical="center"/>
    </xf>
    <xf numFmtId="4" fontId="11" fillId="0" borderId="28" xfId="2" applyNumberFormat="1" applyFont="1" applyFill="1" applyBorder="1" applyAlignment="1">
      <alignment vertical="center"/>
    </xf>
    <xf numFmtId="4" fontId="11" fillId="0" borderId="18" xfId="2" applyNumberFormat="1" applyFont="1" applyFill="1" applyBorder="1" applyAlignment="1">
      <alignment vertical="center"/>
    </xf>
    <xf numFmtId="4" fontId="2" fillId="0" borderId="32" xfId="0" applyNumberFormat="1" applyFont="1" applyFill="1" applyBorder="1" applyAlignment="1">
      <alignment vertical="center"/>
    </xf>
    <xf numFmtId="0" fontId="2" fillId="0" borderId="31" xfId="0" applyFont="1" applyFill="1" applyBorder="1" applyAlignment="1">
      <alignment horizontal="left" vertical="center" wrapText="1"/>
    </xf>
    <xf numFmtId="4" fontId="2" fillId="0" borderId="26" xfId="0" applyNumberFormat="1" applyFont="1" applyFill="1" applyBorder="1" applyAlignment="1" applyProtection="1">
      <alignment vertical="center"/>
      <protection locked="0"/>
    </xf>
    <xf numFmtId="4" fontId="2" fillId="0" borderId="26" xfId="0" applyNumberFormat="1" applyFont="1" applyFill="1" applyBorder="1" applyAlignment="1">
      <alignment vertical="center"/>
    </xf>
    <xf numFmtId="0" fontId="2" fillId="0" borderId="49" xfId="0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4" fontId="11" fillId="0" borderId="19" xfId="4" applyNumberFormat="1" applyFont="1" applyFill="1" applyBorder="1" applyAlignment="1" applyProtection="1">
      <alignment horizontal="center" vertical="center"/>
      <protection locked="0"/>
    </xf>
    <xf numFmtId="4" fontId="11" fillId="0" borderId="36" xfId="4" applyNumberFormat="1" applyFont="1" applyFill="1" applyBorder="1" applyAlignment="1" applyProtection="1">
      <alignment horizontal="center" vertical="center"/>
      <protection locked="0"/>
    </xf>
    <xf numFmtId="4" fontId="11" fillId="0" borderId="34" xfId="2" applyNumberFormat="1" applyFont="1" applyFill="1" applyBorder="1" applyAlignment="1">
      <alignment vertical="center"/>
    </xf>
    <xf numFmtId="4" fontId="2" fillId="0" borderId="17" xfId="0" applyNumberFormat="1" applyFont="1" applyFill="1" applyBorder="1" applyAlignment="1" applyProtection="1">
      <alignment vertical="center"/>
      <protection locked="0"/>
    </xf>
    <xf numFmtId="4" fontId="2" fillId="0" borderId="18" xfId="0" applyNumberFormat="1" applyFont="1" applyFill="1" applyBorder="1" applyAlignment="1">
      <alignment vertical="center"/>
    </xf>
    <xf numFmtId="0" fontId="11" fillId="0" borderId="31" xfId="0" applyFont="1" applyFill="1" applyBorder="1" applyAlignment="1">
      <alignment horizontal="left" vertical="center" wrapText="1"/>
    </xf>
    <xf numFmtId="4" fontId="2" fillId="0" borderId="19" xfId="0" applyNumberFormat="1" applyFont="1" applyFill="1" applyBorder="1" applyAlignment="1">
      <alignment vertical="center"/>
    </xf>
    <xf numFmtId="4" fontId="2" fillId="0" borderId="36" xfId="0" applyNumberFormat="1" applyFont="1" applyFill="1" applyBorder="1" applyAlignment="1" applyProtection="1">
      <alignment vertical="center"/>
      <protection locked="0"/>
    </xf>
    <xf numFmtId="4" fontId="2" fillId="0" borderId="36" xfId="0" applyNumberFormat="1" applyFont="1" applyFill="1" applyBorder="1" applyAlignment="1" applyProtection="1">
      <alignment vertical="center" wrapText="1"/>
      <protection locked="0"/>
    </xf>
    <xf numFmtId="0" fontId="2" fillId="0" borderId="50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" fontId="2" fillId="0" borderId="31" xfId="0" applyNumberFormat="1" applyFont="1" applyFill="1" applyBorder="1" applyAlignment="1">
      <alignment vertical="center"/>
    </xf>
    <xf numFmtId="4" fontId="2" fillId="0" borderId="31" xfId="0" applyNumberFormat="1" applyFont="1" applyFill="1" applyBorder="1" applyAlignment="1" applyProtection="1">
      <alignment vertical="center"/>
      <protection locked="0"/>
    </xf>
    <xf numFmtId="0" fontId="2" fillId="0" borderId="26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 applyProtection="1">
      <alignment vertical="center"/>
      <protection locked="0"/>
    </xf>
    <xf numFmtId="1" fontId="9" fillId="0" borderId="4" xfId="0" applyNumberFormat="1" applyFont="1" applyFill="1" applyBorder="1" applyAlignment="1">
      <alignment vertical="center"/>
    </xf>
    <xf numFmtId="0" fontId="11" fillId="0" borderId="47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0" xfId="0" applyFont="1" applyFill="1"/>
    <xf numFmtId="0" fontId="2" fillId="0" borderId="26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49" xfId="0" applyFont="1" applyFill="1" applyBorder="1" applyAlignment="1" applyProtection="1">
      <alignment horizontal="center" vertical="center" wrapText="1"/>
      <protection locked="0"/>
    </xf>
    <xf numFmtId="49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 applyProtection="1">
      <alignment horizontal="left" vertical="center" wrapText="1"/>
      <protection locked="0"/>
    </xf>
    <xf numFmtId="0" fontId="2" fillId="0" borderId="35" xfId="0" applyFont="1" applyFill="1" applyBorder="1" applyAlignment="1" applyProtection="1">
      <alignment horizontal="center" vertical="center"/>
      <protection locked="0"/>
    </xf>
    <xf numFmtId="0" fontId="2" fillId="0" borderId="47" xfId="0" applyFont="1" applyFill="1" applyBorder="1" applyAlignment="1" applyProtection="1">
      <alignment horizontal="center" vertical="center" wrapText="1"/>
      <protection locked="0"/>
    </xf>
    <xf numFmtId="49" fontId="2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Fill="1" applyBorder="1" applyAlignment="1" applyProtection="1">
      <alignment horizontal="left" vertical="center" wrapText="1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11" fillId="0" borderId="38" xfId="0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11" fillId="0" borderId="123" xfId="0" applyNumberFormat="1" applyFont="1" applyFill="1" applyBorder="1" applyAlignment="1">
      <alignment horizontal="left" vertical="center"/>
    </xf>
    <xf numFmtId="49" fontId="11" fillId="0" borderId="124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Alignment="1">
      <alignment vertical="center"/>
    </xf>
  </cellXfs>
  <cellStyles count="17">
    <cellStyle name="Excel Built-in Normal" xfId="1" xr:uid="{00000000-0005-0000-0000-000000000000}"/>
    <cellStyle name="Normal" xfId="0" builtinId="0"/>
    <cellStyle name="Normal 11 2" xfId="6" xr:uid="{00000000-0005-0000-0000-000002000000}"/>
    <cellStyle name="Normal 2" xfId="11" xr:uid="{00000000-0005-0000-0000-000003000000}"/>
    <cellStyle name="Normal 3" xfId="15" xr:uid="{0F9D903D-A3E0-4A6C-89A9-06258D114B97}"/>
    <cellStyle name="Normal 3 2" xfId="14" xr:uid="{7311365E-774E-43CD-A1C0-5B5F7FC46331}"/>
    <cellStyle name="Normal 3 3" xfId="9" xr:uid="{00000000-0005-0000-0000-000004000000}"/>
    <cellStyle name="Normal 4" xfId="16" xr:uid="{990D6915-D31D-4998-8CC6-FFF5E3B1CC44}"/>
    <cellStyle name="Normal 70" xfId="5" xr:uid="{00000000-0005-0000-0000-000005000000}"/>
    <cellStyle name="Normal_ORÇAMENTO" xfId="2" xr:uid="{00000000-0005-0000-0000-000006000000}"/>
    <cellStyle name="Porcentagem" xfId="3" builtinId="5"/>
    <cellStyle name="Porcentagem 2" xfId="12" xr:uid="{00000000-0005-0000-0000-000008000000}"/>
    <cellStyle name="Porcentagem 3" xfId="10" xr:uid="{00000000-0005-0000-0000-000009000000}"/>
    <cellStyle name="Porcentagem 6" xfId="8" xr:uid="{00000000-0005-0000-0000-00000A000000}"/>
    <cellStyle name="Vírgula" xfId="4" builtinId="3"/>
    <cellStyle name="Vírgula 11" xfId="7" xr:uid="{00000000-0005-0000-0000-00000C000000}"/>
    <cellStyle name="Vírgula 2" xfId="13" xr:uid="{00000000-0005-0000-0000-00000D000000}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1" preserveFormatting="0" connectionId="1" xr16:uid="{393AD099-517D-4072-86E0-7EC00BDBC07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37" xr16:uid="{077F48EC-DE15-475F-BCEE-5105B3553BB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1" preserveFormatting="0" connectionId="47" xr16:uid="{013FDBC8-3061-4133-95BC-9875F2FFE04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1" preserveFormatting="0" connectionId="28" xr16:uid="{B0C016C8-EB58-4470-8DB9-F0582BC8D2D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33" xr16:uid="{E4F41BD8-FEAA-4ABC-BECE-25178E89CE0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20" xr16:uid="{7F01DCE0-37AB-4EE6-A598-6721226FBDE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35" xr16:uid="{7B1173AD-A167-4BCD-B3BC-D7A7CF9580E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1" preserveFormatting="0" connectionId="21" xr16:uid="{D3802172-9140-4749-A3B2-537D6A4D005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14" xr16:uid="{471ECFAD-FE9D-4096-8870-63498C4674D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1" preserveFormatting="0" connectionId="36" xr16:uid="{E99FC2BA-2C46-418B-8F43-05CC1E5ACB9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1" preserveFormatting="0" connectionId="15" xr16:uid="{1FC3F3CF-FC4E-4ABE-A999-2429EB11708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1" preserveFormatting="0" connectionId="49" xr16:uid="{686397A3-09FD-4468-8795-B722FDC3706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1" preserveFormatting="0" connectionId="7" xr16:uid="{B737444A-C2C1-43FE-AFFD-B9BA4993CE1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1" preserveFormatting="0" connectionId="9" xr16:uid="{E4B0A9BF-0082-4948-A1D9-DDAE4287ADA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1" preserveFormatting="0" connectionId="17" xr16:uid="{6B630B0A-1106-40FB-B87C-605D51CF7EC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31" xr16:uid="{0FE74B7E-C81D-4BB3-93E5-D2021FF7BAB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10" xr16:uid="{B96EF920-1624-44CE-A5F4-0A08EF9E6F4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1" preserveFormatting="0" connectionId="4" xr16:uid="{C1B5184C-1409-4D6D-BDB6-666168D95FD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24" xr16:uid="{BA8CF91F-9094-4EDF-A442-331AFCD898B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1" preserveFormatting="0" connectionId="41" xr16:uid="{06933F40-E27F-4EE1-A6BE-7B0E9132BF7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50" xr16:uid="{A6387E4D-0C33-47B7-B94D-5502F917D9F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29" xr16:uid="{B78AC62B-6B20-4983-9D6F-A751C8D3ED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1" preserveFormatting="0" connectionId="34" xr16:uid="{68BABC3A-FBCD-4BC2-BCE1-63C5582A58A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48" xr16:uid="{C1FEB163-043D-4127-9BFF-0C6FE6542F3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1" preserveFormatting="0" connectionId="43" xr16:uid="{C576169E-E3BE-49BF-8331-29E2B2AA5AF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1" preserveFormatting="0" connectionId="3" xr16:uid="{ECFD5B95-5638-4907-BAD7-699D59D568D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1" preserveFormatting="0" connectionId="53" xr16:uid="{8932BA90-01A1-4DD2-BEEC-5A29A429550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42" xr16:uid="{14D399C0-6E6F-4B35-951B-A22E495C5E8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16" xr16:uid="{4F99C18D-569F-4D05-B7EA-F56B16C9B04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1" preserveFormatting="0" connectionId="45" xr16:uid="{88E66386-B9EB-4F5E-BD93-E3508859637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6" xr16:uid="{4700F38F-DA45-4E9C-B722-D52BE83B23A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1" preserveFormatting="0" connectionId="26" xr16:uid="{1CF9662A-C552-4CB1-89CA-257A8988C21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25" xr16:uid="{707654F4-CE75-45DA-B079-101D4874D69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46" xr16:uid="{25FE0D36-64A4-4FB8-847C-781569FBA92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44" xr16:uid="{232FFD24-68EF-4B7C-A9CF-EF0130D98C5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5" xr16:uid="{E2DD4961-CF9A-41F1-9806-A8CAEC7EA07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54" xr16:uid="{CE652958-E677-4F77-85A9-CD5284D54FA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2" xr16:uid="{DEAFA0C3-5E5E-4F2A-B1A6-BC1FE984D16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56" xr16:uid="{DB8AC26D-8D27-44B0-BDF3-081BC8AF028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27" xr16:uid="{1D8A79A3-A673-4A37-A9CA-E13C8100921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12" xr16:uid="{428DC745-D954-4238-A8EC-273B15024E0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1" preserveFormatting="0" connectionId="40" xr16:uid="{E44718B6-58D9-4084-8F7F-30BEBEF3889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22" xr16:uid="{1C0004D0-4A71-483B-A7EA-5A5BE7DF626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8" xr16:uid="{4BF1C261-0DD7-41E4-BB5F-7201896BAFC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52" xr16:uid="{C31D0A61-A09E-4D42-9BB6-A6C68D4A034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1" preserveFormatting="0" connectionId="19" xr16:uid="{A498B049-12DF-4226-8A91-609C587F093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1" preserveFormatting="0" connectionId="55" xr16:uid="{8EA13722-D679-4C05-8B7B-CB80947927D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1" preserveFormatting="0" connectionId="23" xr16:uid="{FE076495-7C84-46DE-8160-BC4F667758D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1" preserveFormatting="0" connectionId="38" xr16:uid="{6C3F7B65-64CE-4DD4-879F-FEA17CCFF4D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39" xr16:uid="{26B7F640-2E60-48F9-943B-D2337D24018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1" preserveFormatting="0" connectionId="32" xr16:uid="{A3CBD417-31FD-41AB-9C8D-2B755C83266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1" preserveFormatting="0" connectionId="51" xr16:uid="{D0ABDDA6-5DDE-4FB2-B8E2-5B99FBA0FC0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18" xr16:uid="{9DA3981A-6B96-4ECF-AA4D-60C7B50F3A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1" preserveFormatting="0" connectionId="30" xr16:uid="{2E4800D5-1DAF-4223-9CE6-BB3BC58C27D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1" preserveFormatting="0" connectionId="13" xr16:uid="{D9AFF3B2-BC29-4129-A825-1AEFA32BE28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1" preserveFormatting="0" connectionId="11" xr16:uid="{180C2BFF-9053-48B3-A653-F49043CC59A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522DA-BD41-475E-8031-46261096163F}">
  <sheetPr>
    <pageSetUpPr fitToPage="1"/>
  </sheetPr>
  <dimension ref="A1:R141"/>
  <sheetViews>
    <sheetView showZeros="0" zoomScale="112" zoomScaleNormal="112" workbookViewId="0">
      <selection activeCell="E9" sqref="E9"/>
    </sheetView>
  </sheetViews>
  <sheetFormatPr defaultColWidth="9.140625" defaultRowHeight="12.75" x14ac:dyDescent="0.2"/>
  <cols>
    <col min="1" max="1" width="4.7109375" style="9" customWidth="1"/>
    <col min="2" max="2" width="3.7109375" style="9" customWidth="1"/>
    <col min="3" max="3" width="66.140625" style="9" bestFit="1" customWidth="1"/>
    <col min="4" max="4" width="3.28515625" style="9" customWidth="1"/>
    <col min="5" max="16" width="9.28515625" style="9" customWidth="1"/>
    <col min="17" max="17" width="6" style="9" customWidth="1"/>
    <col min="18" max="255" width="9.140625" style="9"/>
    <col min="256" max="256" width="11.28515625" style="9" customWidth="1"/>
    <col min="257" max="257" width="67.7109375" style="9" customWidth="1"/>
    <col min="258" max="258" width="3.28515625" style="9" customWidth="1"/>
    <col min="259" max="271" width="10.7109375" style="9" customWidth="1"/>
    <col min="272" max="272" width="7.28515625" style="9" customWidth="1"/>
    <col min="273" max="511" width="9.140625" style="9"/>
    <col min="512" max="512" width="11.28515625" style="9" customWidth="1"/>
    <col min="513" max="513" width="67.7109375" style="9" customWidth="1"/>
    <col min="514" max="514" width="3.28515625" style="9" customWidth="1"/>
    <col min="515" max="527" width="10.7109375" style="9" customWidth="1"/>
    <col min="528" max="528" width="7.28515625" style="9" customWidth="1"/>
    <col min="529" max="767" width="9.140625" style="9"/>
    <col min="768" max="768" width="11.28515625" style="9" customWidth="1"/>
    <col min="769" max="769" width="67.7109375" style="9" customWidth="1"/>
    <col min="770" max="770" width="3.28515625" style="9" customWidth="1"/>
    <col min="771" max="783" width="10.7109375" style="9" customWidth="1"/>
    <col min="784" max="784" width="7.28515625" style="9" customWidth="1"/>
    <col min="785" max="1023" width="9.140625" style="9"/>
    <col min="1024" max="1024" width="11.28515625" style="9" customWidth="1"/>
    <col min="1025" max="1025" width="67.7109375" style="9" customWidth="1"/>
    <col min="1026" max="1026" width="3.28515625" style="9" customWidth="1"/>
    <col min="1027" max="1039" width="10.7109375" style="9" customWidth="1"/>
    <col min="1040" max="1040" width="7.28515625" style="9" customWidth="1"/>
    <col min="1041" max="1279" width="9.140625" style="9"/>
    <col min="1280" max="1280" width="11.28515625" style="9" customWidth="1"/>
    <col min="1281" max="1281" width="67.7109375" style="9" customWidth="1"/>
    <col min="1282" max="1282" width="3.28515625" style="9" customWidth="1"/>
    <col min="1283" max="1295" width="10.7109375" style="9" customWidth="1"/>
    <col min="1296" max="1296" width="7.28515625" style="9" customWidth="1"/>
    <col min="1297" max="1535" width="9.140625" style="9"/>
    <col min="1536" max="1536" width="11.28515625" style="9" customWidth="1"/>
    <col min="1537" max="1537" width="67.7109375" style="9" customWidth="1"/>
    <col min="1538" max="1538" width="3.28515625" style="9" customWidth="1"/>
    <col min="1539" max="1551" width="10.7109375" style="9" customWidth="1"/>
    <col min="1552" max="1552" width="7.28515625" style="9" customWidth="1"/>
    <col min="1553" max="1791" width="9.140625" style="9"/>
    <col min="1792" max="1792" width="11.28515625" style="9" customWidth="1"/>
    <col min="1793" max="1793" width="67.7109375" style="9" customWidth="1"/>
    <col min="1794" max="1794" width="3.28515625" style="9" customWidth="1"/>
    <col min="1795" max="1807" width="10.7109375" style="9" customWidth="1"/>
    <col min="1808" max="1808" width="7.28515625" style="9" customWidth="1"/>
    <col min="1809" max="2047" width="9.140625" style="9"/>
    <col min="2048" max="2048" width="11.28515625" style="9" customWidth="1"/>
    <col min="2049" max="2049" width="67.7109375" style="9" customWidth="1"/>
    <col min="2050" max="2050" width="3.28515625" style="9" customWidth="1"/>
    <col min="2051" max="2063" width="10.7109375" style="9" customWidth="1"/>
    <col min="2064" max="2064" width="7.28515625" style="9" customWidth="1"/>
    <col min="2065" max="2303" width="9.140625" style="9"/>
    <col min="2304" max="2304" width="11.28515625" style="9" customWidth="1"/>
    <col min="2305" max="2305" width="67.7109375" style="9" customWidth="1"/>
    <col min="2306" max="2306" width="3.28515625" style="9" customWidth="1"/>
    <col min="2307" max="2319" width="10.7109375" style="9" customWidth="1"/>
    <col min="2320" max="2320" width="7.28515625" style="9" customWidth="1"/>
    <col min="2321" max="2559" width="9.140625" style="9"/>
    <col min="2560" max="2560" width="11.28515625" style="9" customWidth="1"/>
    <col min="2561" max="2561" width="67.7109375" style="9" customWidth="1"/>
    <col min="2562" max="2562" width="3.28515625" style="9" customWidth="1"/>
    <col min="2563" max="2575" width="10.7109375" style="9" customWidth="1"/>
    <col min="2576" max="2576" width="7.28515625" style="9" customWidth="1"/>
    <col min="2577" max="2815" width="9.140625" style="9"/>
    <col min="2816" max="2816" width="11.28515625" style="9" customWidth="1"/>
    <col min="2817" max="2817" width="67.7109375" style="9" customWidth="1"/>
    <col min="2818" max="2818" width="3.28515625" style="9" customWidth="1"/>
    <col min="2819" max="2831" width="10.7109375" style="9" customWidth="1"/>
    <col min="2832" max="2832" width="7.28515625" style="9" customWidth="1"/>
    <col min="2833" max="3071" width="9.140625" style="9"/>
    <col min="3072" max="3072" width="11.28515625" style="9" customWidth="1"/>
    <col min="3073" max="3073" width="67.7109375" style="9" customWidth="1"/>
    <col min="3074" max="3074" width="3.28515625" style="9" customWidth="1"/>
    <col min="3075" max="3087" width="10.7109375" style="9" customWidth="1"/>
    <col min="3088" max="3088" width="7.28515625" style="9" customWidth="1"/>
    <col min="3089" max="3327" width="9.140625" style="9"/>
    <col min="3328" max="3328" width="11.28515625" style="9" customWidth="1"/>
    <col min="3329" max="3329" width="67.7109375" style="9" customWidth="1"/>
    <col min="3330" max="3330" width="3.28515625" style="9" customWidth="1"/>
    <col min="3331" max="3343" width="10.7109375" style="9" customWidth="1"/>
    <col min="3344" max="3344" width="7.28515625" style="9" customWidth="1"/>
    <col min="3345" max="3583" width="9.140625" style="9"/>
    <col min="3584" max="3584" width="11.28515625" style="9" customWidth="1"/>
    <col min="3585" max="3585" width="67.7109375" style="9" customWidth="1"/>
    <col min="3586" max="3586" width="3.28515625" style="9" customWidth="1"/>
    <col min="3587" max="3599" width="10.7109375" style="9" customWidth="1"/>
    <col min="3600" max="3600" width="7.28515625" style="9" customWidth="1"/>
    <col min="3601" max="3839" width="9.140625" style="9"/>
    <col min="3840" max="3840" width="11.28515625" style="9" customWidth="1"/>
    <col min="3841" max="3841" width="67.7109375" style="9" customWidth="1"/>
    <col min="3842" max="3842" width="3.28515625" style="9" customWidth="1"/>
    <col min="3843" max="3855" width="10.7109375" style="9" customWidth="1"/>
    <col min="3856" max="3856" width="7.28515625" style="9" customWidth="1"/>
    <col min="3857" max="4095" width="9.140625" style="9"/>
    <col min="4096" max="4096" width="11.28515625" style="9" customWidth="1"/>
    <col min="4097" max="4097" width="67.7109375" style="9" customWidth="1"/>
    <col min="4098" max="4098" width="3.28515625" style="9" customWidth="1"/>
    <col min="4099" max="4111" width="10.7109375" style="9" customWidth="1"/>
    <col min="4112" max="4112" width="7.28515625" style="9" customWidth="1"/>
    <col min="4113" max="4351" width="9.140625" style="9"/>
    <col min="4352" max="4352" width="11.28515625" style="9" customWidth="1"/>
    <col min="4353" max="4353" width="67.7109375" style="9" customWidth="1"/>
    <col min="4354" max="4354" width="3.28515625" style="9" customWidth="1"/>
    <col min="4355" max="4367" width="10.7109375" style="9" customWidth="1"/>
    <col min="4368" max="4368" width="7.28515625" style="9" customWidth="1"/>
    <col min="4369" max="4607" width="9.140625" style="9"/>
    <col min="4608" max="4608" width="11.28515625" style="9" customWidth="1"/>
    <col min="4609" max="4609" width="67.7109375" style="9" customWidth="1"/>
    <col min="4610" max="4610" width="3.28515625" style="9" customWidth="1"/>
    <col min="4611" max="4623" width="10.7109375" style="9" customWidth="1"/>
    <col min="4624" max="4624" width="7.28515625" style="9" customWidth="1"/>
    <col min="4625" max="4863" width="9.140625" style="9"/>
    <col min="4864" max="4864" width="11.28515625" style="9" customWidth="1"/>
    <col min="4865" max="4865" width="67.7109375" style="9" customWidth="1"/>
    <col min="4866" max="4866" width="3.28515625" style="9" customWidth="1"/>
    <col min="4867" max="4879" width="10.7109375" style="9" customWidth="1"/>
    <col min="4880" max="4880" width="7.28515625" style="9" customWidth="1"/>
    <col min="4881" max="5119" width="9.140625" style="9"/>
    <col min="5120" max="5120" width="11.28515625" style="9" customWidth="1"/>
    <col min="5121" max="5121" width="67.7109375" style="9" customWidth="1"/>
    <col min="5122" max="5122" width="3.28515625" style="9" customWidth="1"/>
    <col min="5123" max="5135" width="10.7109375" style="9" customWidth="1"/>
    <col min="5136" max="5136" width="7.28515625" style="9" customWidth="1"/>
    <col min="5137" max="5375" width="9.140625" style="9"/>
    <col min="5376" max="5376" width="11.28515625" style="9" customWidth="1"/>
    <col min="5377" max="5377" width="67.7109375" style="9" customWidth="1"/>
    <col min="5378" max="5378" width="3.28515625" style="9" customWidth="1"/>
    <col min="5379" max="5391" width="10.7109375" style="9" customWidth="1"/>
    <col min="5392" max="5392" width="7.28515625" style="9" customWidth="1"/>
    <col min="5393" max="5631" width="9.140625" style="9"/>
    <col min="5632" max="5632" width="11.28515625" style="9" customWidth="1"/>
    <col min="5633" max="5633" width="67.7109375" style="9" customWidth="1"/>
    <col min="5634" max="5634" width="3.28515625" style="9" customWidth="1"/>
    <col min="5635" max="5647" width="10.7109375" style="9" customWidth="1"/>
    <col min="5648" max="5648" width="7.28515625" style="9" customWidth="1"/>
    <col min="5649" max="5887" width="9.140625" style="9"/>
    <col min="5888" max="5888" width="11.28515625" style="9" customWidth="1"/>
    <col min="5889" max="5889" width="67.7109375" style="9" customWidth="1"/>
    <col min="5890" max="5890" width="3.28515625" style="9" customWidth="1"/>
    <col min="5891" max="5903" width="10.7109375" style="9" customWidth="1"/>
    <col min="5904" max="5904" width="7.28515625" style="9" customWidth="1"/>
    <col min="5905" max="6143" width="9.140625" style="9"/>
    <col min="6144" max="6144" width="11.28515625" style="9" customWidth="1"/>
    <col min="6145" max="6145" width="67.7109375" style="9" customWidth="1"/>
    <col min="6146" max="6146" width="3.28515625" style="9" customWidth="1"/>
    <col min="6147" max="6159" width="10.7109375" style="9" customWidth="1"/>
    <col min="6160" max="6160" width="7.28515625" style="9" customWidth="1"/>
    <col min="6161" max="6399" width="9.140625" style="9"/>
    <col min="6400" max="6400" width="11.28515625" style="9" customWidth="1"/>
    <col min="6401" max="6401" width="67.7109375" style="9" customWidth="1"/>
    <col min="6402" max="6402" width="3.28515625" style="9" customWidth="1"/>
    <col min="6403" max="6415" width="10.7109375" style="9" customWidth="1"/>
    <col min="6416" max="6416" width="7.28515625" style="9" customWidth="1"/>
    <col min="6417" max="6655" width="9.140625" style="9"/>
    <col min="6656" max="6656" width="11.28515625" style="9" customWidth="1"/>
    <col min="6657" max="6657" width="67.7109375" style="9" customWidth="1"/>
    <col min="6658" max="6658" width="3.28515625" style="9" customWidth="1"/>
    <col min="6659" max="6671" width="10.7109375" style="9" customWidth="1"/>
    <col min="6672" max="6672" width="7.28515625" style="9" customWidth="1"/>
    <col min="6673" max="6911" width="9.140625" style="9"/>
    <col min="6912" max="6912" width="11.28515625" style="9" customWidth="1"/>
    <col min="6913" max="6913" width="67.7109375" style="9" customWidth="1"/>
    <col min="6914" max="6914" width="3.28515625" style="9" customWidth="1"/>
    <col min="6915" max="6927" width="10.7109375" style="9" customWidth="1"/>
    <col min="6928" max="6928" width="7.28515625" style="9" customWidth="1"/>
    <col min="6929" max="7167" width="9.140625" style="9"/>
    <col min="7168" max="7168" width="11.28515625" style="9" customWidth="1"/>
    <col min="7169" max="7169" width="67.7109375" style="9" customWidth="1"/>
    <col min="7170" max="7170" width="3.28515625" style="9" customWidth="1"/>
    <col min="7171" max="7183" width="10.7109375" style="9" customWidth="1"/>
    <col min="7184" max="7184" width="7.28515625" style="9" customWidth="1"/>
    <col min="7185" max="7423" width="9.140625" style="9"/>
    <col min="7424" max="7424" width="11.28515625" style="9" customWidth="1"/>
    <col min="7425" max="7425" width="67.7109375" style="9" customWidth="1"/>
    <col min="7426" max="7426" width="3.28515625" style="9" customWidth="1"/>
    <col min="7427" max="7439" width="10.7109375" style="9" customWidth="1"/>
    <col min="7440" max="7440" width="7.28515625" style="9" customWidth="1"/>
    <col min="7441" max="7679" width="9.140625" style="9"/>
    <col min="7680" max="7680" width="11.28515625" style="9" customWidth="1"/>
    <col min="7681" max="7681" width="67.7109375" style="9" customWidth="1"/>
    <col min="7682" max="7682" width="3.28515625" style="9" customWidth="1"/>
    <col min="7683" max="7695" width="10.7109375" style="9" customWidth="1"/>
    <col min="7696" max="7696" width="7.28515625" style="9" customWidth="1"/>
    <col min="7697" max="7935" width="9.140625" style="9"/>
    <col min="7936" max="7936" width="11.28515625" style="9" customWidth="1"/>
    <col min="7937" max="7937" width="67.7109375" style="9" customWidth="1"/>
    <col min="7938" max="7938" width="3.28515625" style="9" customWidth="1"/>
    <col min="7939" max="7951" width="10.7109375" style="9" customWidth="1"/>
    <col min="7952" max="7952" width="7.28515625" style="9" customWidth="1"/>
    <col min="7953" max="8191" width="9.140625" style="9"/>
    <col min="8192" max="8192" width="11.28515625" style="9" customWidth="1"/>
    <col min="8193" max="8193" width="67.7109375" style="9" customWidth="1"/>
    <col min="8194" max="8194" width="3.28515625" style="9" customWidth="1"/>
    <col min="8195" max="8207" width="10.7109375" style="9" customWidth="1"/>
    <col min="8208" max="8208" width="7.28515625" style="9" customWidth="1"/>
    <col min="8209" max="8447" width="9.140625" style="9"/>
    <col min="8448" max="8448" width="11.28515625" style="9" customWidth="1"/>
    <col min="8449" max="8449" width="67.7109375" style="9" customWidth="1"/>
    <col min="8450" max="8450" width="3.28515625" style="9" customWidth="1"/>
    <col min="8451" max="8463" width="10.7109375" style="9" customWidth="1"/>
    <col min="8464" max="8464" width="7.28515625" style="9" customWidth="1"/>
    <col min="8465" max="8703" width="9.140625" style="9"/>
    <col min="8704" max="8704" width="11.28515625" style="9" customWidth="1"/>
    <col min="8705" max="8705" width="67.7109375" style="9" customWidth="1"/>
    <col min="8706" max="8706" width="3.28515625" style="9" customWidth="1"/>
    <col min="8707" max="8719" width="10.7109375" style="9" customWidth="1"/>
    <col min="8720" max="8720" width="7.28515625" style="9" customWidth="1"/>
    <col min="8721" max="8959" width="9.140625" style="9"/>
    <col min="8960" max="8960" width="11.28515625" style="9" customWidth="1"/>
    <col min="8961" max="8961" width="67.7109375" style="9" customWidth="1"/>
    <col min="8962" max="8962" width="3.28515625" style="9" customWidth="1"/>
    <col min="8963" max="8975" width="10.7109375" style="9" customWidth="1"/>
    <col min="8976" max="8976" width="7.28515625" style="9" customWidth="1"/>
    <col min="8977" max="9215" width="9.140625" style="9"/>
    <col min="9216" max="9216" width="11.28515625" style="9" customWidth="1"/>
    <col min="9217" max="9217" width="67.7109375" style="9" customWidth="1"/>
    <col min="9218" max="9218" width="3.28515625" style="9" customWidth="1"/>
    <col min="9219" max="9231" width="10.7109375" style="9" customWidth="1"/>
    <col min="9232" max="9232" width="7.28515625" style="9" customWidth="1"/>
    <col min="9233" max="9471" width="9.140625" style="9"/>
    <col min="9472" max="9472" width="11.28515625" style="9" customWidth="1"/>
    <col min="9473" max="9473" width="67.7109375" style="9" customWidth="1"/>
    <col min="9474" max="9474" width="3.28515625" style="9" customWidth="1"/>
    <col min="9475" max="9487" width="10.7109375" style="9" customWidth="1"/>
    <col min="9488" max="9488" width="7.28515625" style="9" customWidth="1"/>
    <col min="9489" max="9727" width="9.140625" style="9"/>
    <col min="9728" max="9728" width="11.28515625" style="9" customWidth="1"/>
    <col min="9729" max="9729" width="67.7109375" style="9" customWidth="1"/>
    <col min="9730" max="9730" width="3.28515625" style="9" customWidth="1"/>
    <col min="9731" max="9743" width="10.7109375" style="9" customWidth="1"/>
    <col min="9744" max="9744" width="7.28515625" style="9" customWidth="1"/>
    <col min="9745" max="9983" width="9.140625" style="9"/>
    <col min="9984" max="9984" width="11.28515625" style="9" customWidth="1"/>
    <col min="9985" max="9985" width="67.7109375" style="9" customWidth="1"/>
    <col min="9986" max="9986" width="3.28515625" style="9" customWidth="1"/>
    <col min="9987" max="9999" width="10.7109375" style="9" customWidth="1"/>
    <col min="10000" max="10000" width="7.28515625" style="9" customWidth="1"/>
    <col min="10001" max="10239" width="9.140625" style="9"/>
    <col min="10240" max="10240" width="11.28515625" style="9" customWidth="1"/>
    <col min="10241" max="10241" width="67.7109375" style="9" customWidth="1"/>
    <col min="10242" max="10242" width="3.28515625" style="9" customWidth="1"/>
    <col min="10243" max="10255" width="10.7109375" style="9" customWidth="1"/>
    <col min="10256" max="10256" width="7.28515625" style="9" customWidth="1"/>
    <col min="10257" max="10495" width="9.140625" style="9"/>
    <col min="10496" max="10496" width="11.28515625" style="9" customWidth="1"/>
    <col min="10497" max="10497" width="67.7109375" style="9" customWidth="1"/>
    <col min="10498" max="10498" width="3.28515625" style="9" customWidth="1"/>
    <col min="10499" max="10511" width="10.7109375" style="9" customWidth="1"/>
    <col min="10512" max="10512" width="7.28515625" style="9" customWidth="1"/>
    <col min="10513" max="10751" width="9.140625" style="9"/>
    <col min="10752" max="10752" width="11.28515625" style="9" customWidth="1"/>
    <col min="10753" max="10753" width="67.7109375" style="9" customWidth="1"/>
    <col min="10754" max="10754" width="3.28515625" style="9" customWidth="1"/>
    <col min="10755" max="10767" width="10.7109375" style="9" customWidth="1"/>
    <col min="10768" max="10768" width="7.28515625" style="9" customWidth="1"/>
    <col min="10769" max="11007" width="9.140625" style="9"/>
    <col min="11008" max="11008" width="11.28515625" style="9" customWidth="1"/>
    <col min="11009" max="11009" width="67.7109375" style="9" customWidth="1"/>
    <col min="11010" max="11010" width="3.28515625" style="9" customWidth="1"/>
    <col min="11011" max="11023" width="10.7109375" style="9" customWidth="1"/>
    <col min="11024" max="11024" width="7.28515625" style="9" customWidth="1"/>
    <col min="11025" max="11263" width="9.140625" style="9"/>
    <col min="11264" max="11264" width="11.28515625" style="9" customWidth="1"/>
    <col min="11265" max="11265" width="67.7109375" style="9" customWidth="1"/>
    <col min="11266" max="11266" width="3.28515625" style="9" customWidth="1"/>
    <col min="11267" max="11279" width="10.7109375" style="9" customWidth="1"/>
    <col min="11280" max="11280" width="7.28515625" style="9" customWidth="1"/>
    <col min="11281" max="11519" width="9.140625" style="9"/>
    <col min="11520" max="11520" width="11.28515625" style="9" customWidth="1"/>
    <col min="11521" max="11521" width="67.7109375" style="9" customWidth="1"/>
    <col min="11522" max="11522" width="3.28515625" style="9" customWidth="1"/>
    <col min="11523" max="11535" width="10.7109375" style="9" customWidth="1"/>
    <col min="11536" max="11536" width="7.28515625" style="9" customWidth="1"/>
    <col min="11537" max="11775" width="9.140625" style="9"/>
    <col min="11776" max="11776" width="11.28515625" style="9" customWidth="1"/>
    <col min="11777" max="11777" width="67.7109375" style="9" customWidth="1"/>
    <col min="11778" max="11778" width="3.28515625" style="9" customWidth="1"/>
    <col min="11779" max="11791" width="10.7109375" style="9" customWidth="1"/>
    <col min="11792" max="11792" width="7.28515625" style="9" customWidth="1"/>
    <col min="11793" max="12031" width="9.140625" style="9"/>
    <col min="12032" max="12032" width="11.28515625" style="9" customWidth="1"/>
    <col min="12033" max="12033" width="67.7109375" style="9" customWidth="1"/>
    <col min="12034" max="12034" width="3.28515625" style="9" customWidth="1"/>
    <col min="12035" max="12047" width="10.7109375" style="9" customWidth="1"/>
    <col min="12048" max="12048" width="7.28515625" style="9" customWidth="1"/>
    <col min="12049" max="12287" width="9.140625" style="9"/>
    <col min="12288" max="12288" width="11.28515625" style="9" customWidth="1"/>
    <col min="12289" max="12289" width="67.7109375" style="9" customWidth="1"/>
    <col min="12290" max="12290" width="3.28515625" style="9" customWidth="1"/>
    <col min="12291" max="12303" width="10.7109375" style="9" customWidth="1"/>
    <col min="12304" max="12304" width="7.28515625" style="9" customWidth="1"/>
    <col min="12305" max="12543" width="9.140625" style="9"/>
    <col min="12544" max="12544" width="11.28515625" style="9" customWidth="1"/>
    <col min="12545" max="12545" width="67.7109375" style="9" customWidth="1"/>
    <col min="12546" max="12546" width="3.28515625" style="9" customWidth="1"/>
    <col min="12547" max="12559" width="10.7109375" style="9" customWidth="1"/>
    <col min="12560" max="12560" width="7.28515625" style="9" customWidth="1"/>
    <col min="12561" max="12799" width="9.140625" style="9"/>
    <col min="12800" max="12800" width="11.28515625" style="9" customWidth="1"/>
    <col min="12801" max="12801" width="67.7109375" style="9" customWidth="1"/>
    <col min="12802" max="12802" width="3.28515625" style="9" customWidth="1"/>
    <col min="12803" max="12815" width="10.7109375" style="9" customWidth="1"/>
    <col min="12816" max="12816" width="7.28515625" style="9" customWidth="1"/>
    <col min="12817" max="13055" width="9.140625" style="9"/>
    <col min="13056" max="13056" width="11.28515625" style="9" customWidth="1"/>
    <col min="13057" max="13057" width="67.7109375" style="9" customWidth="1"/>
    <col min="13058" max="13058" width="3.28515625" style="9" customWidth="1"/>
    <col min="13059" max="13071" width="10.7109375" style="9" customWidth="1"/>
    <col min="13072" max="13072" width="7.28515625" style="9" customWidth="1"/>
    <col min="13073" max="13311" width="9.140625" style="9"/>
    <col min="13312" max="13312" width="11.28515625" style="9" customWidth="1"/>
    <col min="13313" max="13313" width="67.7109375" style="9" customWidth="1"/>
    <col min="13314" max="13314" width="3.28515625" style="9" customWidth="1"/>
    <col min="13315" max="13327" width="10.7109375" style="9" customWidth="1"/>
    <col min="13328" max="13328" width="7.28515625" style="9" customWidth="1"/>
    <col min="13329" max="13567" width="9.140625" style="9"/>
    <col min="13568" max="13568" width="11.28515625" style="9" customWidth="1"/>
    <col min="13569" max="13569" width="67.7109375" style="9" customWidth="1"/>
    <col min="13570" max="13570" width="3.28515625" style="9" customWidth="1"/>
    <col min="13571" max="13583" width="10.7109375" style="9" customWidth="1"/>
    <col min="13584" max="13584" width="7.28515625" style="9" customWidth="1"/>
    <col min="13585" max="13823" width="9.140625" style="9"/>
    <col min="13824" max="13824" width="11.28515625" style="9" customWidth="1"/>
    <col min="13825" max="13825" width="67.7109375" style="9" customWidth="1"/>
    <col min="13826" max="13826" width="3.28515625" style="9" customWidth="1"/>
    <col min="13827" max="13839" width="10.7109375" style="9" customWidth="1"/>
    <col min="13840" max="13840" width="7.28515625" style="9" customWidth="1"/>
    <col min="13841" max="14079" width="9.140625" style="9"/>
    <col min="14080" max="14080" width="11.28515625" style="9" customWidth="1"/>
    <col min="14081" max="14081" width="67.7109375" style="9" customWidth="1"/>
    <col min="14082" max="14082" width="3.28515625" style="9" customWidth="1"/>
    <col min="14083" max="14095" width="10.7109375" style="9" customWidth="1"/>
    <col min="14096" max="14096" width="7.28515625" style="9" customWidth="1"/>
    <col min="14097" max="14335" width="9.140625" style="9"/>
    <col min="14336" max="14336" width="11.28515625" style="9" customWidth="1"/>
    <col min="14337" max="14337" width="67.7109375" style="9" customWidth="1"/>
    <col min="14338" max="14338" width="3.28515625" style="9" customWidth="1"/>
    <col min="14339" max="14351" width="10.7109375" style="9" customWidth="1"/>
    <col min="14352" max="14352" width="7.28515625" style="9" customWidth="1"/>
    <col min="14353" max="14591" width="9.140625" style="9"/>
    <col min="14592" max="14592" width="11.28515625" style="9" customWidth="1"/>
    <col min="14593" max="14593" width="67.7109375" style="9" customWidth="1"/>
    <col min="14594" max="14594" width="3.28515625" style="9" customWidth="1"/>
    <col min="14595" max="14607" width="10.7109375" style="9" customWidth="1"/>
    <col min="14608" max="14608" width="7.28515625" style="9" customWidth="1"/>
    <col min="14609" max="14847" width="9.140625" style="9"/>
    <col min="14848" max="14848" width="11.28515625" style="9" customWidth="1"/>
    <col min="14849" max="14849" width="67.7109375" style="9" customWidth="1"/>
    <col min="14850" max="14850" width="3.28515625" style="9" customWidth="1"/>
    <col min="14851" max="14863" width="10.7109375" style="9" customWidth="1"/>
    <col min="14864" max="14864" width="7.28515625" style="9" customWidth="1"/>
    <col min="14865" max="15103" width="9.140625" style="9"/>
    <col min="15104" max="15104" width="11.28515625" style="9" customWidth="1"/>
    <col min="15105" max="15105" width="67.7109375" style="9" customWidth="1"/>
    <col min="15106" max="15106" width="3.28515625" style="9" customWidth="1"/>
    <col min="15107" max="15119" width="10.7109375" style="9" customWidth="1"/>
    <col min="15120" max="15120" width="7.28515625" style="9" customWidth="1"/>
    <col min="15121" max="15359" width="9.140625" style="9"/>
    <col min="15360" max="15360" width="11.28515625" style="9" customWidth="1"/>
    <col min="15361" max="15361" width="67.7109375" style="9" customWidth="1"/>
    <col min="15362" max="15362" width="3.28515625" style="9" customWidth="1"/>
    <col min="15363" max="15375" width="10.7109375" style="9" customWidth="1"/>
    <col min="15376" max="15376" width="7.28515625" style="9" customWidth="1"/>
    <col min="15377" max="15615" width="9.140625" style="9"/>
    <col min="15616" max="15616" width="11.28515625" style="9" customWidth="1"/>
    <col min="15617" max="15617" width="67.7109375" style="9" customWidth="1"/>
    <col min="15618" max="15618" width="3.28515625" style="9" customWidth="1"/>
    <col min="15619" max="15631" width="10.7109375" style="9" customWidth="1"/>
    <col min="15632" max="15632" width="7.28515625" style="9" customWidth="1"/>
    <col min="15633" max="15871" width="9.140625" style="9"/>
    <col min="15872" max="15872" width="11.28515625" style="9" customWidth="1"/>
    <col min="15873" max="15873" width="67.7109375" style="9" customWidth="1"/>
    <col min="15874" max="15874" width="3.28515625" style="9" customWidth="1"/>
    <col min="15875" max="15887" width="10.7109375" style="9" customWidth="1"/>
    <col min="15888" max="15888" width="7.28515625" style="9" customWidth="1"/>
    <col min="15889" max="16127" width="9.140625" style="9"/>
    <col min="16128" max="16128" width="11.28515625" style="9" customWidth="1"/>
    <col min="16129" max="16129" width="67.7109375" style="9" customWidth="1"/>
    <col min="16130" max="16130" width="3.28515625" style="9" customWidth="1"/>
    <col min="16131" max="16143" width="10.7109375" style="9" customWidth="1"/>
    <col min="16144" max="16144" width="7.28515625" style="9" customWidth="1"/>
    <col min="16145" max="16384" width="9.140625" style="9"/>
  </cols>
  <sheetData>
    <row r="1" spans="1:18" ht="13.5" thickBot="1" x14ac:dyDescent="0.25">
      <c r="A1" s="72" t="s">
        <v>213</v>
      </c>
      <c r="B1" s="71">
        <v>3</v>
      </c>
      <c r="C1" s="70"/>
      <c r="D1" s="69"/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</row>
    <row r="2" spans="1:18" ht="13.5" thickTop="1" x14ac:dyDescent="0.2">
      <c r="A2" s="68" t="str">
        <f t="shared" ref="A2:A13" si="0">CONCATENATE($B$1,"|",B2)</f>
        <v>3|1</v>
      </c>
      <c r="B2" s="61">
        <v>1</v>
      </c>
      <c r="C2" s="56" t="s">
        <v>125</v>
      </c>
      <c r="D2" s="55">
        <v>1</v>
      </c>
      <c r="E2" s="59">
        <v>50</v>
      </c>
      <c r="F2" s="59">
        <v>50</v>
      </c>
      <c r="G2" s="59"/>
      <c r="H2" s="59"/>
      <c r="I2" s="59"/>
      <c r="J2" s="60"/>
      <c r="K2" s="60"/>
      <c r="L2" s="60"/>
      <c r="M2" s="60"/>
      <c r="N2" s="60"/>
      <c r="O2" s="60"/>
      <c r="P2" s="60"/>
      <c r="R2" s="9">
        <f t="shared" ref="R2:R13" si="1">SUM(E2:P2)</f>
        <v>100</v>
      </c>
    </row>
    <row r="3" spans="1:18" x14ac:dyDescent="0.2">
      <c r="A3" s="58" t="str">
        <f t="shared" si="0"/>
        <v>3|2</v>
      </c>
      <c r="B3" s="57" t="s">
        <v>126</v>
      </c>
      <c r="C3" s="56" t="s">
        <v>127</v>
      </c>
      <c r="D3" s="55">
        <v>2</v>
      </c>
      <c r="E3" s="59">
        <v>40</v>
      </c>
      <c r="F3" s="59">
        <v>50</v>
      </c>
      <c r="G3" s="59">
        <v>10</v>
      </c>
      <c r="H3" s="59"/>
      <c r="I3" s="59"/>
      <c r="J3" s="53"/>
      <c r="K3" s="53"/>
      <c r="L3" s="53"/>
      <c r="M3" s="53"/>
      <c r="N3" s="53"/>
      <c r="O3" s="53"/>
      <c r="P3" s="53"/>
      <c r="R3" s="9">
        <f t="shared" si="1"/>
        <v>100</v>
      </c>
    </row>
    <row r="4" spans="1:18" x14ac:dyDescent="0.2">
      <c r="A4" s="58" t="str">
        <f t="shared" si="0"/>
        <v>3|3</v>
      </c>
      <c r="B4" s="57" t="s">
        <v>128</v>
      </c>
      <c r="C4" s="56" t="s">
        <v>71</v>
      </c>
      <c r="D4" s="55">
        <v>3</v>
      </c>
      <c r="E4" s="54">
        <v>60</v>
      </c>
      <c r="F4" s="54">
        <v>40</v>
      </c>
      <c r="G4" s="54"/>
      <c r="H4" s="54"/>
      <c r="I4" s="54"/>
      <c r="J4" s="53"/>
      <c r="K4" s="53"/>
      <c r="L4" s="53"/>
      <c r="M4" s="53"/>
      <c r="N4" s="53"/>
      <c r="O4" s="53"/>
      <c r="P4" s="53"/>
      <c r="R4" s="9">
        <f t="shared" si="1"/>
        <v>100</v>
      </c>
    </row>
    <row r="5" spans="1:18" x14ac:dyDescent="0.2">
      <c r="A5" s="58" t="str">
        <f t="shared" si="0"/>
        <v>3|4</v>
      </c>
      <c r="B5" s="57" t="s">
        <v>129</v>
      </c>
      <c r="C5" s="56" t="s">
        <v>130</v>
      </c>
      <c r="D5" s="55">
        <v>4</v>
      </c>
      <c r="E5" s="54">
        <v>20</v>
      </c>
      <c r="F5" s="54">
        <v>50</v>
      </c>
      <c r="G5" s="54">
        <v>30</v>
      </c>
      <c r="H5" s="54"/>
      <c r="I5" s="54"/>
      <c r="J5" s="53"/>
      <c r="K5" s="53"/>
      <c r="L5" s="53"/>
      <c r="M5" s="53"/>
      <c r="N5" s="53"/>
      <c r="O5" s="53"/>
      <c r="P5" s="53"/>
      <c r="R5" s="9">
        <f t="shared" si="1"/>
        <v>100</v>
      </c>
    </row>
    <row r="6" spans="1:18" x14ac:dyDescent="0.2">
      <c r="A6" s="58" t="str">
        <f t="shared" si="0"/>
        <v>3|5</v>
      </c>
      <c r="B6" s="57" t="s">
        <v>136</v>
      </c>
      <c r="C6" s="56" t="s">
        <v>137</v>
      </c>
      <c r="D6" s="55">
        <v>5</v>
      </c>
      <c r="E6" s="54">
        <v>10</v>
      </c>
      <c r="F6" s="54">
        <v>50</v>
      </c>
      <c r="G6" s="54">
        <v>40</v>
      </c>
      <c r="H6" s="54"/>
      <c r="I6" s="54"/>
      <c r="J6" s="53"/>
      <c r="K6" s="53"/>
      <c r="L6" s="53"/>
      <c r="M6" s="53"/>
      <c r="N6" s="53"/>
      <c r="O6" s="53"/>
      <c r="P6" s="53"/>
      <c r="R6" s="9">
        <f t="shared" si="1"/>
        <v>100</v>
      </c>
    </row>
    <row r="7" spans="1:18" x14ac:dyDescent="0.2">
      <c r="A7" s="58" t="str">
        <f t="shared" si="0"/>
        <v>3|6</v>
      </c>
      <c r="B7" s="57" t="s">
        <v>138</v>
      </c>
      <c r="C7" s="56" t="s">
        <v>81</v>
      </c>
      <c r="D7" s="55"/>
      <c r="E7" s="54"/>
      <c r="F7" s="54">
        <v>30</v>
      </c>
      <c r="G7" s="54">
        <v>70</v>
      </c>
      <c r="H7" s="54"/>
      <c r="I7" s="54"/>
      <c r="J7" s="53"/>
      <c r="K7" s="53"/>
      <c r="L7" s="53"/>
      <c r="M7" s="53"/>
      <c r="N7" s="53"/>
      <c r="O7" s="53"/>
      <c r="P7" s="53"/>
      <c r="R7" s="9">
        <f t="shared" si="1"/>
        <v>100</v>
      </c>
    </row>
    <row r="8" spans="1:18" x14ac:dyDescent="0.2">
      <c r="A8" s="58" t="str">
        <f t="shared" si="0"/>
        <v>3|7</v>
      </c>
      <c r="B8" s="57" t="s">
        <v>139</v>
      </c>
      <c r="C8" s="56" t="s">
        <v>140</v>
      </c>
      <c r="D8" s="55">
        <v>3</v>
      </c>
      <c r="E8" s="54"/>
      <c r="F8" s="54">
        <v>40</v>
      </c>
      <c r="G8" s="54">
        <v>60</v>
      </c>
      <c r="H8" s="54"/>
      <c r="I8" s="54"/>
      <c r="J8" s="53"/>
      <c r="K8" s="53"/>
      <c r="L8" s="53"/>
      <c r="M8" s="53"/>
      <c r="N8" s="53"/>
      <c r="O8" s="53"/>
      <c r="P8" s="53"/>
      <c r="R8" s="9">
        <f t="shared" si="1"/>
        <v>100</v>
      </c>
    </row>
    <row r="9" spans="1:18" x14ac:dyDescent="0.2">
      <c r="A9" s="58" t="str">
        <f t="shared" si="0"/>
        <v>3|8</v>
      </c>
      <c r="B9" s="57" t="s">
        <v>141</v>
      </c>
      <c r="C9" s="56" t="s">
        <v>211</v>
      </c>
      <c r="D9" s="55">
        <v>5</v>
      </c>
      <c r="E9" s="54">
        <v>10</v>
      </c>
      <c r="F9" s="54">
        <v>50</v>
      </c>
      <c r="G9" s="54">
        <v>40</v>
      </c>
      <c r="H9" s="54"/>
      <c r="I9" s="54"/>
      <c r="J9" s="53"/>
      <c r="K9" s="53"/>
      <c r="L9" s="53"/>
      <c r="M9" s="53"/>
      <c r="N9" s="53"/>
      <c r="O9" s="53"/>
      <c r="P9" s="53"/>
      <c r="R9" s="9">
        <f t="shared" si="1"/>
        <v>100</v>
      </c>
    </row>
    <row r="10" spans="1:18" x14ac:dyDescent="0.2">
      <c r="A10" s="58" t="str">
        <f t="shared" si="0"/>
        <v>3|9</v>
      </c>
      <c r="B10" s="57" t="s">
        <v>159</v>
      </c>
      <c r="C10" s="56" t="s">
        <v>214</v>
      </c>
      <c r="D10" s="55"/>
      <c r="E10" s="54">
        <v>20</v>
      </c>
      <c r="F10" s="54">
        <v>50</v>
      </c>
      <c r="G10" s="54">
        <v>30</v>
      </c>
      <c r="H10" s="54"/>
      <c r="I10" s="54"/>
      <c r="J10" s="53"/>
      <c r="K10" s="53"/>
      <c r="L10" s="53"/>
      <c r="M10" s="53"/>
      <c r="N10" s="53"/>
      <c r="O10" s="53"/>
      <c r="P10" s="53"/>
      <c r="R10" s="9">
        <f t="shared" si="1"/>
        <v>100</v>
      </c>
    </row>
    <row r="11" spans="1:18" x14ac:dyDescent="0.2">
      <c r="A11" s="58" t="str">
        <f t="shared" si="0"/>
        <v>3|10</v>
      </c>
      <c r="B11" s="57" t="s">
        <v>175</v>
      </c>
      <c r="C11" s="56" t="s">
        <v>215</v>
      </c>
      <c r="D11" s="55">
        <v>6</v>
      </c>
      <c r="E11" s="54"/>
      <c r="F11" s="54">
        <v>40</v>
      </c>
      <c r="G11" s="54">
        <v>60</v>
      </c>
      <c r="H11" s="54"/>
      <c r="I11" s="54"/>
      <c r="J11" s="53"/>
      <c r="K11" s="53"/>
      <c r="L11" s="53"/>
      <c r="M11" s="53"/>
      <c r="N11" s="53"/>
      <c r="O11" s="53"/>
      <c r="P11" s="53"/>
      <c r="R11" s="9">
        <f t="shared" si="1"/>
        <v>100</v>
      </c>
    </row>
    <row r="12" spans="1:18" x14ac:dyDescent="0.2">
      <c r="A12" s="58" t="str">
        <f t="shared" si="0"/>
        <v>3|11</v>
      </c>
      <c r="B12" s="57" t="s">
        <v>179</v>
      </c>
      <c r="C12" s="56" t="s">
        <v>178</v>
      </c>
      <c r="D12" s="55">
        <v>6</v>
      </c>
      <c r="E12" s="54">
        <v>20</v>
      </c>
      <c r="F12" s="54">
        <v>40</v>
      </c>
      <c r="G12" s="54">
        <v>40</v>
      </c>
      <c r="H12" s="54"/>
      <c r="I12" s="54"/>
      <c r="J12" s="53"/>
      <c r="K12" s="53"/>
      <c r="L12" s="53"/>
      <c r="M12" s="53"/>
      <c r="N12" s="53"/>
      <c r="O12" s="53"/>
      <c r="P12" s="53"/>
      <c r="R12" s="9">
        <f t="shared" si="1"/>
        <v>100</v>
      </c>
    </row>
    <row r="13" spans="1:18" x14ac:dyDescent="0.2">
      <c r="A13" s="58" t="str">
        <f t="shared" si="0"/>
        <v>3|12</v>
      </c>
      <c r="B13" s="57" t="s">
        <v>183</v>
      </c>
      <c r="C13" s="56" t="s">
        <v>184</v>
      </c>
      <c r="D13" s="55"/>
      <c r="E13" s="54">
        <v>20</v>
      </c>
      <c r="F13" s="54">
        <v>40</v>
      </c>
      <c r="G13" s="54">
        <v>40</v>
      </c>
      <c r="H13" s="54"/>
      <c r="I13" s="54"/>
      <c r="J13" s="53"/>
      <c r="K13" s="53"/>
      <c r="L13" s="53"/>
      <c r="M13" s="53"/>
      <c r="N13" s="53"/>
      <c r="O13" s="53"/>
      <c r="P13" s="53"/>
      <c r="R13" s="9">
        <f t="shared" si="1"/>
        <v>100</v>
      </c>
    </row>
    <row r="15" spans="1:18" ht="13.5" thickBot="1" x14ac:dyDescent="0.25">
      <c r="A15" s="67" t="s">
        <v>213</v>
      </c>
      <c r="B15" s="66">
        <v>4</v>
      </c>
      <c r="C15" s="65"/>
      <c r="D15" s="64"/>
      <c r="E15" s="63">
        <v>1</v>
      </c>
      <c r="F15" s="63">
        <v>2</v>
      </c>
      <c r="G15" s="63">
        <v>3</v>
      </c>
      <c r="H15" s="63">
        <v>4</v>
      </c>
      <c r="I15" s="63">
        <v>5</v>
      </c>
      <c r="J15" s="63">
        <v>6</v>
      </c>
      <c r="K15" s="63">
        <v>7</v>
      </c>
      <c r="L15" s="63">
        <v>8</v>
      </c>
      <c r="M15" s="63">
        <v>9</v>
      </c>
      <c r="N15" s="63">
        <v>10</v>
      </c>
      <c r="O15" s="63">
        <v>11</v>
      </c>
      <c r="P15" s="63">
        <v>12</v>
      </c>
    </row>
    <row r="16" spans="1:18" ht="13.5" thickTop="1" x14ac:dyDescent="0.2">
      <c r="A16" s="68" t="str">
        <f t="shared" ref="A16:A27" si="2">CONCATENATE($B$15,"|",B16)</f>
        <v>4|1</v>
      </c>
      <c r="B16" s="61">
        <v>1</v>
      </c>
      <c r="C16" s="56" t="s">
        <v>125</v>
      </c>
      <c r="D16" s="55">
        <v>1</v>
      </c>
      <c r="E16" s="59">
        <v>50</v>
      </c>
      <c r="F16" s="59">
        <v>50</v>
      </c>
      <c r="G16" s="59"/>
      <c r="H16" s="59"/>
      <c r="I16" s="59"/>
      <c r="J16" s="60"/>
      <c r="K16" s="60"/>
      <c r="L16" s="60"/>
      <c r="M16" s="60"/>
      <c r="N16" s="60"/>
      <c r="O16" s="60"/>
      <c r="P16" s="60"/>
      <c r="R16" s="9">
        <f t="shared" ref="R16:R27" si="3">SUM(E16:P16)</f>
        <v>100</v>
      </c>
    </row>
    <row r="17" spans="1:18" x14ac:dyDescent="0.2">
      <c r="A17" s="58" t="str">
        <f t="shared" si="2"/>
        <v>4|2</v>
      </c>
      <c r="B17" s="57" t="s">
        <v>126</v>
      </c>
      <c r="C17" s="56" t="s">
        <v>127</v>
      </c>
      <c r="D17" s="55">
        <v>2</v>
      </c>
      <c r="E17" s="59">
        <v>30</v>
      </c>
      <c r="F17" s="59">
        <v>40</v>
      </c>
      <c r="G17" s="59">
        <v>20</v>
      </c>
      <c r="H17" s="59">
        <v>10</v>
      </c>
      <c r="I17" s="59"/>
      <c r="J17" s="53"/>
      <c r="K17" s="53"/>
      <c r="L17" s="53"/>
      <c r="M17" s="53"/>
      <c r="N17" s="53"/>
      <c r="O17" s="53"/>
      <c r="P17" s="53"/>
      <c r="R17" s="9">
        <f t="shared" si="3"/>
        <v>100</v>
      </c>
    </row>
    <row r="18" spans="1:18" x14ac:dyDescent="0.2">
      <c r="A18" s="58" t="str">
        <f t="shared" si="2"/>
        <v>4|3</v>
      </c>
      <c r="B18" s="57" t="s">
        <v>128</v>
      </c>
      <c r="C18" s="56" t="s">
        <v>71</v>
      </c>
      <c r="D18" s="55">
        <v>3</v>
      </c>
      <c r="E18" s="54">
        <v>50</v>
      </c>
      <c r="F18" s="54">
        <v>40</v>
      </c>
      <c r="G18" s="54">
        <v>10</v>
      </c>
      <c r="H18" s="54"/>
      <c r="I18" s="54"/>
      <c r="J18" s="53"/>
      <c r="K18" s="53"/>
      <c r="L18" s="53"/>
      <c r="M18" s="53"/>
      <c r="N18" s="53"/>
      <c r="O18" s="53"/>
      <c r="P18" s="53"/>
      <c r="R18" s="9">
        <f t="shared" si="3"/>
        <v>100</v>
      </c>
    </row>
    <row r="19" spans="1:18" x14ac:dyDescent="0.2">
      <c r="A19" s="58" t="str">
        <f t="shared" si="2"/>
        <v>4|4</v>
      </c>
      <c r="B19" s="57" t="s">
        <v>129</v>
      </c>
      <c r="C19" s="56" t="s">
        <v>130</v>
      </c>
      <c r="D19" s="55">
        <v>4</v>
      </c>
      <c r="E19" s="54">
        <v>20</v>
      </c>
      <c r="F19" s="54">
        <v>40</v>
      </c>
      <c r="G19" s="54">
        <v>20</v>
      </c>
      <c r="H19" s="54">
        <v>20</v>
      </c>
      <c r="I19" s="54"/>
      <c r="J19" s="53"/>
      <c r="K19" s="53"/>
      <c r="L19" s="53"/>
      <c r="M19" s="53"/>
      <c r="N19" s="53"/>
      <c r="O19" s="53"/>
      <c r="P19" s="53"/>
      <c r="R19" s="9">
        <f t="shared" si="3"/>
        <v>100</v>
      </c>
    </row>
    <row r="20" spans="1:18" x14ac:dyDescent="0.2">
      <c r="A20" s="58" t="str">
        <f t="shared" si="2"/>
        <v>4|5</v>
      </c>
      <c r="B20" s="57" t="s">
        <v>136</v>
      </c>
      <c r="C20" s="56" t="s">
        <v>137</v>
      </c>
      <c r="D20" s="55">
        <v>5</v>
      </c>
      <c r="E20" s="54">
        <v>10</v>
      </c>
      <c r="F20" s="54">
        <v>30</v>
      </c>
      <c r="G20" s="54">
        <v>40</v>
      </c>
      <c r="H20" s="54">
        <v>20</v>
      </c>
      <c r="I20" s="54"/>
      <c r="J20" s="53"/>
      <c r="K20" s="53"/>
      <c r="L20" s="53"/>
      <c r="M20" s="53"/>
      <c r="N20" s="53"/>
      <c r="O20" s="53"/>
      <c r="P20" s="53"/>
      <c r="R20" s="9">
        <f t="shared" si="3"/>
        <v>100</v>
      </c>
    </row>
    <row r="21" spans="1:18" x14ac:dyDescent="0.2">
      <c r="A21" s="58" t="str">
        <f t="shared" si="2"/>
        <v>4|6</v>
      </c>
      <c r="B21" s="57" t="s">
        <v>138</v>
      </c>
      <c r="C21" s="56" t="s">
        <v>81</v>
      </c>
      <c r="D21" s="55"/>
      <c r="E21" s="54"/>
      <c r="F21" s="54">
        <v>10</v>
      </c>
      <c r="G21" s="54">
        <v>70</v>
      </c>
      <c r="H21" s="54">
        <v>20</v>
      </c>
      <c r="I21" s="54"/>
      <c r="J21" s="53"/>
      <c r="K21" s="53"/>
      <c r="L21" s="53"/>
      <c r="M21" s="53"/>
      <c r="N21" s="53"/>
      <c r="O21" s="53"/>
      <c r="P21" s="53"/>
      <c r="R21" s="9">
        <f t="shared" si="3"/>
        <v>100</v>
      </c>
    </row>
    <row r="22" spans="1:18" x14ac:dyDescent="0.2">
      <c r="A22" s="58" t="str">
        <f t="shared" si="2"/>
        <v>4|7</v>
      </c>
      <c r="B22" s="57" t="s">
        <v>139</v>
      </c>
      <c r="C22" s="56" t="s">
        <v>140</v>
      </c>
      <c r="D22" s="55"/>
      <c r="E22" s="54"/>
      <c r="F22" s="54">
        <v>30</v>
      </c>
      <c r="G22" s="54">
        <v>30</v>
      </c>
      <c r="H22" s="54">
        <v>40</v>
      </c>
      <c r="I22" s="54"/>
      <c r="J22" s="53"/>
      <c r="K22" s="53"/>
      <c r="L22" s="53"/>
      <c r="M22" s="53"/>
      <c r="N22" s="53"/>
      <c r="O22" s="53"/>
      <c r="P22" s="53"/>
      <c r="R22" s="9">
        <f t="shared" si="3"/>
        <v>100</v>
      </c>
    </row>
    <row r="23" spans="1:18" x14ac:dyDescent="0.2">
      <c r="A23" s="58" t="str">
        <f t="shared" si="2"/>
        <v>4|8</v>
      </c>
      <c r="B23" s="57" t="s">
        <v>141</v>
      </c>
      <c r="C23" s="56" t="s">
        <v>211</v>
      </c>
      <c r="D23" s="55">
        <v>3</v>
      </c>
      <c r="E23" s="54">
        <v>10</v>
      </c>
      <c r="F23" s="54">
        <v>30</v>
      </c>
      <c r="G23" s="54">
        <v>30</v>
      </c>
      <c r="H23" s="54">
        <v>30</v>
      </c>
      <c r="I23" s="54"/>
      <c r="J23" s="53"/>
      <c r="K23" s="53"/>
      <c r="L23" s="53"/>
      <c r="M23" s="53"/>
      <c r="N23" s="53"/>
      <c r="O23" s="53"/>
      <c r="P23" s="53"/>
      <c r="R23" s="9">
        <f t="shared" si="3"/>
        <v>100</v>
      </c>
    </row>
    <row r="24" spans="1:18" x14ac:dyDescent="0.2">
      <c r="A24" s="58" t="str">
        <f t="shared" si="2"/>
        <v>4|9</v>
      </c>
      <c r="B24" s="57" t="s">
        <v>159</v>
      </c>
      <c r="C24" s="56" t="s">
        <v>214</v>
      </c>
      <c r="D24" s="55">
        <v>5</v>
      </c>
      <c r="E24" s="54">
        <v>20</v>
      </c>
      <c r="F24" s="54">
        <v>30</v>
      </c>
      <c r="G24" s="54">
        <v>30</v>
      </c>
      <c r="H24" s="54">
        <v>20</v>
      </c>
      <c r="I24" s="54"/>
      <c r="J24" s="53"/>
      <c r="K24" s="53"/>
      <c r="L24" s="53"/>
      <c r="M24" s="53"/>
      <c r="N24" s="53"/>
      <c r="O24" s="53"/>
      <c r="P24" s="53"/>
      <c r="R24" s="9">
        <f t="shared" si="3"/>
        <v>100</v>
      </c>
    </row>
    <row r="25" spans="1:18" x14ac:dyDescent="0.2">
      <c r="A25" s="58" t="str">
        <f t="shared" si="2"/>
        <v>4|10</v>
      </c>
      <c r="B25" s="57" t="s">
        <v>175</v>
      </c>
      <c r="C25" s="56" t="s">
        <v>215</v>
      </c>
      <c r="D25" s="55">
        <v>6</v>
      </c>
      <c r="E25" s="54"/>
      <c r="F25" s="54">
        <v>30</v>
      </c>
      <c r="G25" s="54">
        <v>40</v>
      </c>
      <c r="H25" s="54">
        <v>30</v>
      </c>
      <c r="I25" s="54"/>
      <c r="J25" s="53"/>
      <c r="K25" s="53"/>
      <c r="L25" s="53"/>
      <c r="M25" s="53"/>
      <c r="N25" s="53"/>
      <c r="O25" s="53"/>
      <c r="P25" s="53"/>
      <c r="R25" s="9">
        <f t="shared" si="3"/>
        <v>100</v>
      </c>
    </row>
    <row r="26" spans="1:18" x14ac:dyDescent="0.2">
      <c r="A26" s="58" t="str">
        <f t="shared" si="2"/>
        <v>4|11</v>
      </c>
      <c r="B26" s="57" t="s">
        <v>179</v>
      </c>
      <c r="C26" s="56" t="s">
        <v>178</v>
      </c>
      <c r="D26" s="55">
        <v>6</v>
      </c>
      <c r="E26" s="54">
        <v>10</v>
      </c>
      <c r="F26" s="54">
        <v>30</v>
      </c>
      <c r="G26" s="54">
        <v>30</v>
      </c>
      <c r="H26" s="54">
        <v>30</v>
      </c>
      <c r="I26" s="54"/>
      <c r="J26" s="53"/>
      <c r="K26" s="53"/>
      <c r="L26" s="53"/>
      <c r="M26" s="53"/>
      <c r="N26" s="53"/>
      <c r="O26" s="53"/>
      <c r="P26" s="53"/>
      <c r="R26" s="9">
        <f t="shared" si="3"/>
        <v>100</v>
      </c>
    </row>
    <row r="27" spans="1:18" x14ac:dyDescent="0.2">
      <c r="A27" s="58" t="str">
        <f t="shared" si="2"/>
        <v>4|12</v>
      </c>
      <c r="B27" s="57" t="s">
        <v>183</v>
      </c>
      <c r="C27" s="56" t="s">
        <v>184</v>
      </c>
      <c r="D27" s="55"/>
      <c r="E27" s="54">
        <v>20</v>
      </c>
      <c r="F27" s="54">
        <v>20</v>
      </c>
      <c r="G27" s="54">
        <v>40</v>
      </c>
      <c r="H27" s="54">
        <v>20</v>
      </c>
      <c r="I27" s="54"/>
      <c r="J27" s="53"/>
      <c r="K27" s="53"/>
      <c r="L27" s="53"/>
      <c r="M27" s="53"/>
      <c r="N27" s="53"/>
      <c r="O27" s="53"/>
      <c r="P27" s="53"/>
      <c r="R27" s="9">
        <f t="shared" si="3"/>
        <v>100</v>
      </c>
    </row>
    <row r="29" spans="1:18" ht="13.5" thickBot="1" x14ac:dyDescent="0.25">
      <c r="A29" s="67" t="s">
        <v>213</v>
      </c>
      <c r="B29" s="66">
        <v>5</v>
      </c>
      <c r="C29" s="65"/>
      <c r="D29" s="64"/>
      <c r="E29" s="63">
        <v>1</v>
      </c>
      <c r="F29" s="63">
        <v>2</v>
      </c>
      <c r="G29" s="63">
        <v>3</v>
      </c>
      <c r="H29" s="63">
        <v>4</v>
      </c>
      <c r="I29" s="63">
        <v>5</v>
      </c>
      <c r="J29" s="63">
        <v>6</v>
      </c>
      <c r="K29" s="63">
        <v>7</v>
      </c>
      <c r="L29" s="63">
        <v>8</v>
      </c>
      <c r="M29" s="63">
        <v>9</v>
      </c>
      <c r="N29" s="63">
        <v>10</v>
      </c>
      <c r="O29" s="63">
        <v>11</v>
      </c>
      <c r="P29" s="63">
        <v>12</v>
      </c>
    </row>
    <row r="30" spans="1:18" ht="13.5" thickTop="1" x14ac:dyDescent="0.2">
      <c r="A30" s="62" t="str">
        <f t="shared" ref="A30:A41" si="4">CONCATENATE($B$29,"|",B30)</f>
        <v>5|1</v>
      </c>
      <c r="B30" s="61">
        <v>1</v>
      </c>
      <c r="C30" s="56" t="s">
        <v>125</v>
      </c>
      <c r="D30" s="55">
        <v>1</v>
      </c>
      <c r="E30" s="59">
        <v>40</v>
      </c>
      <c r="F30" s="59">
        <v>40</v>
      </c>
      <c r="G30" s="59">
        <v>20</v>
      </c>
      <c r="H30" s="59"/>
      <c r="I30" s="59"/>
      <c r="J30" s="60"/>
      <c r="K30" s="60"/>
      <c r="L30" s="60"/>
      <c r="M30" s="60"/>
      <c r="N30" s="60"/>
      <c r="O30" s="60"/>
      <c r="P30" s="60"/>
      <c r="R30" s="9">
        <f t="shared" ref="R30:R41" si="5">SUM(E30:P30)</f>
        <v>100</v>
      </c>
    </row>
    <row r="31" spans="1:18" x14ac:dyDescent="0.2">
      <c r="A31" s="58" t="str">
        <f t="shared" si="4"/>
        <v>5|2</v>
      </c>
      <c r="B31" s="57" t="s">
        <v>126</v>
      </c>
      <c r="C31" s="56" t="s">
        <v>127</v>
      </c>
      <c r="D31" s="55">
        <v>2</v>
      </c>
      <c r="E31" s="59">
        <v>20</v>
      </c>
      <c r="F31" s="59">
        <v>30</v>
      </c>
      <c r="G31" s="59">
        <v>30</v>
      </c>
      <c r="H31" s="59">
        <v>10</v>
      </c>
      <c r="I31" s="59">
        <v>10</v>
      </c>
      <c r="J31" s="53"/>
      <c r="K31" s="53"/>
      <c r="L31" s="53"/>
      <c r="M31" s="53"/>
      <c r="N31" s="53"/>
      <c r="O31" s="53"/>
      <c r="P31" s="53"/>
      <c r="R31" s="9">
        <f t="shared" si="5"/>
        <v>100</v>
      </c>
    </row>
    <row r="32" spans="1:18" x14ac:dyDescent="0.2">
      <c r="A32" s="58" t="str">
        <f t="shared" si="4"/>
        <v>5|3</v>
      </c>
      <c r="B32" s="57" t="s">
        <v>128</v>
      </c>
      <c r="C32" s="56" t="s">
        <v>71</v>
      </c>
      <c r="D32" s="55">
        <v>3</v>
      </c>
      <c r="E32" s="54">
        <v>40</v>
      </c>
      <c r="F32" s="54">
        <v>40</v>
      </c>
      <c r="G32" s="54">
        <v>20</v>
      </c>
      <c r="H32" s="54"/>
      <c r="I32" s="54"/>
      <c r="J32" s="53"/>
      <c r="K32" s="53"/>
      <c r="L32" s="53"/>
      <c r="M32" s="53"/>
      <c r="N32" s="53"/>
      <c r="O32" s="53"/>
      <c r="P32" s="53"/>
      <c r="R32" s="9">
        <f t="shared" si="5"/>
        <v>100</v>
      </c>
    </row>
    <row r="33" spans="1:18" x14ac:dyDescent="0.2">
      <c r="A33" s="58" t="str">
        <f t="shared" si="4"/>
        <v>5|4</v>
      </c>
      <c r="B33" s="57" t="s">
        <v>129</v>
      </c>
      <c r="C33" s="56" t="s">
        <v>130</v>
      </c>
      <c r="D33" s="55">
        <v>4</v>
      </c>
      <c r="E33" s="54">
        <v>20</v>
      </c>
      <c r="F33" s="54">
        <v>20</v>
      </c>
      <c r="G33" s="54">
        <v>20</v>
      </c>
      <c r="H33" s="54">
        <v>20</v>
      </c>
      <c r="I33" s="54">
        <v>20</v>
      </c>
      <c r="J33" s="53"/>
      <c r="K33" s="53"/>
      <c r="L33" s="53"/>
      <c r="M33" s="53"/>
      <c r="N33" s="53"/>
      <c r="O33" s="53"/>
      <c r="P33" s="53"/>
      <c r="R33" s="9">
        <f t="shared" si="5"/>
        <v>100</v>
      </c>
    </row>
    <row r="34" spans="1:18" x14ac:dyDescent="0.2">
      <c r="A34" s="58" t="str">
        <f t="shared" si="4"/>
        <v>5|5</v>
      </c>
      <c r="B34" s="57" t="s">
        <v>136</v>
      </c>
      <c r="C34" s="56" t="s">
        <v>137</v>
      </c>
      <c r="D34" s="55">
        <v>5</v>
      </c>
      <c r="E34" s="54">
        <v>5</v>
      </c>
      <c r="F34" s="54">
        <v>15</v>
      </c>
      <c r="G34" s="54">
        <v>20</v>
      </c>
      <c r="H34" s="54">
        <v>30</v>
      </c>
      <c r="I34" s="54">
        <v>30</v>
      </c>
      <c r="J34" s="53"/>
      <c r="K34" s="53"/>
      <c r="L34" s="53"/>
      <c r="M34" s="53"/>
      <c r="N34" s="53"/>
      <c r="O34" s="53"/>
      <c r="P34" s="53"/>
      <c r="R34" s="9">
        <f t="shared" si="5"/>
        <v>100</v>
      </c>
    </row>
    <row r="35" spans="1:18" x14ac:dyDescent="0.2">
      <c r="A35" s="58" t="str">
        <f t="shared" si="4"/>
        <v>5|6</v>
      </c>
      <c r="B35" s="57" t="s">
        <v>138</v>
      </c>
      <c r="C35" s="56" t="s">
        <v>81</v>
      </c>
      <c r="D35" s="55"/>
      <c r="E35" s="54"/>
      <c r="F35" s="54"/>
      <c r="G35" s="54">
        <v>60</v>
      </c>
      <c r="H35" s="54">
        <v>40</v>
      </c>
      <c r="I35" s="54"/>
      <c r="J35" s="53"/>
      <c r="K35" s="53"/>
      <c r="L35" s="53"/>
      <c r="M35" s="53"/>
      <c r="N35" s="53"/>
      <c r="O35" s="53"/>
      <c r="P35" s="53"/>
      <c r="R35" s="9">
        <f t="shared" si="5"/>
        <v>100</v>
      </c>
    </row>
    <row r="36" spans="1:18" x14ac:dyDescent="0.2">
      <c r="A36" s="58" t="str">
        <f t="shared" si="4"/>
        <v>5|7</v>
      </c>
      <c r="B36" s="57" t="s">
        <v>139</v>
      </c>
      <c r="C36" s="56" t="s">
        <v>140</v>
      </c>
      <c r="D36" s="55">
        <v>3</v>
      </c>
      <c r="E36" s="54"/>
      <c r="F36" s="54">
        <v>10</v>
      </c>
      <c r="G36" s="54">
        <v>30</v>
      </c>
      <c r="H36" s="54">
        <v>30</v>
      </c>
      <c r="I36" s="54">
        <v>30</v>
      </c>
      <c r="J36" s="53"/>
      <c r="K36" s="53"/>
      <c r="L36" s="53"/>
      <c r="M36" s="53"/>
      <c r="N36" s="53"/>
      <c r="O36" s="53"/>
      <c r="P36" s="53"/>
      <c r="R36" s="9">
        <f t="shared" si="5"/>
        <v>100</v>
      </c>
    </row>
    <row r="37" spans="1:18" x14ac:dyDescent="0.2">
      <c r="A37" s="58" t="str">
        <f t="shared" si="4"/>
        <v>5|8</v>
      </c>
      <c r="B37" s="57" t="s">
        <v>141</v>
      </c>
      <c r="C37" s="56" t="s">
        <v>211</v>
      </c>
      <c r="D37" s="55">
        <v>5</v>
      </c>
      <c r="E37" s="54">
        <v>10</v>
      </c>
      <c r="F37" s="54">
        <v>20</v>
      </c>
      <c r="G37" s="54">
        <v>30</v>
      </c>
      <c r="H37" s="54">
        <v>20</v>
      </c>
      <c r="I37" s="54">
        <v>20</v>
      </c>
      <c r="J37" s="53"/>
      <c r="K37" s="53"/>
      <c r="L37" s="53"/>
      <c r="M37" s="53"/>
      <c r="N37" s="53"/>
      <c r="O37" s="53"/>
      <c r="P37" s="53"/>
      <c r="R37" s="9">
        <f t="shared" si="5"/>
        <v>100</v>
      </c>
    </row>
    <row r="38" spans="1:18" x14ac:dyDescent="0.2">
      <c r="A38" s="58" t="str">
        <f t="shared" si="4"/>
        <v>5|9</v>
      </c>
      <c r="B38" s="57" t="s">
        <v>159</v>
      </c>
      <c r="C38" s="56" t="s">
        <v>214</v>
      </c>
      <c r="D38" s="55">
        <v>6</v>
      </c>
      <c r="E38" s="54">
        <v>20</v>
      </c>
      <c r="F38" s="54">
        <v>20</v>
      </c>
      <c r="G38" s="54">
        <v>30</v>
      </c>
      <c r="H38" s="54">
        <v>20</v>
      </c>
      <c r="I38" s="54">
        <v>10</v>
      </c>
      <c r="J38" s="53"/>
      <c r="K38" s="53"/>
      <c r="L38" s="53"/>
      <c r="M38" s="53"/>
      <c r="N38" s="53"/>
      <c r="O38" s="53"/>
      <c r="P38" s="53"/>
      <c r="R38" s="9">
        <f t="shared" si="5"/>
        <v>100</v>
      </c>
    </row>
    <row r="39" spans="1:18" x14ac:dyDescent="0.2">
      <c r="A39" s="58" t="str">
        <f t="shared" si="4"/>
        <v>5|10</v>
      </c>
      <c r="B39" s="57" t="s">
        <v>175</v>
      </c>
      <c r="C39" s="56" t="s">
        <v>215</v>
      </c>
      <c r="D39" s="55">
        <v>6</v>
      </c>
      <c r="E39" s="54"/>
      <c r="F39" s="54">
        <v>10</v>
      </c>
      <c r="G39" s="54">
        <v>30</v>
      </c>
      <c r="H39" s="54">
        <v>30</v>
      </c>
      <c r="I39" s="54">
        <v>30</v>
      </c>
      <c r="J39" s="53"/>
      <c r="K39" s="53"/>
      <c r="L39" s="53"/>
      <c r="M39" s="53"/>
      <c r="N39" s="53"/>
      <c r="O39" s="53"/>
      <c r="P39" s="53"/>
      <c r="R39" s="9">
        <f t="shared" si="5"/>
        <v>100</v>
      </c>
    </row>
    <row r="40" spans="1:18" x14ac:dyDescent="0.2">
      <c r="A40" s="58" t="str">
        <f t="shared" si="4"/>
        <v>5|11</v>
      </c>
      <c r="B40" s="57" t="s">
        <v>179</v>
      </c>
      <c r="C40" s="56" t="s">
        <v>178</v>
      </c>
      <c r="D40" s="55"/>
      <c r="E40" s="54">
        <v>10</v>
      </c>
      <c r="F40" s="54">
        <v>20</v>
      </c>
      <c r="G40" s="54">
        <v>20</v>
      </c>
      <c r="H40" s="54">
        <v>30</v>
      </c>
      <c r="I40" s="54">
        <v>20</v>
      </c>
      <c r="J40" s="53"/>
      <c r="K40" s="53"/>
      <c r="L40" s="53"/>
      <c r="M40" s="53"/>
      <c r="N40" s="53"/>
      <c r="O40" s="53"/>
      <c r="P40" s="53"/>
      <c r="R40" s="9">
        <f t="shared" si="5"/>
        <v>100</v>
      </c>
    </row>
    <row r="41" spans="1:18" x14ac:dyDescent="0.2">
      <c r="A41" s="58" t="str">
        <f t="shared" si="4"/>
        <v>5|12</v>
      </c>
      <c r="B41" s="57" t="s">
        <v>183</v>
      </c>
      <c r="C41" s="56" t="s">
        <v>184</v>
      </c>
      <c r="D41" s="55"/>
      <c r="E41" s="54">
        <v>20</v>
      </c>
      <c r="F41" s="54">
        <v>20</v>
      </c>
      <c r="G41" s="54">
        <v>20</v>
      </c>
      <c r="H41" s="54">
        <v>20</v>
      </c>
      <c r="I41" s="54">
        <v>20</v>
      </c>
      <c r="J41" s="53"/>
      <c r="K41" s="53"/>
      <c r="L41" s="53"/>
      <c r="M41" s="53"/>
      <c r="N41" s="53"/>
      <c r="O41" s="53"/>
      <c r="P41" s="53"/>
      <c r="R41" s="9">
        <f t="shared" si="5"/>
        <v>100</v>
      </c>
    </row>
    <row r="43" spans="1:18" ht="13.5" thickBot="1" x14ac:dyDescent="0.25">
      <c r="A43" s="67" t="s">
        <v>213</v>
      </c>
      <c r="B43" s="66">
        <v>6</v>
      </c>
      <c r="C43" s="65"/>
      <c r="D43" s="64"/>
      <c r="E43" s="63">
        <v>1</v>
      </c>
      <c r="F43" s="63">
        <v>2</v>
      </c>
      <c r="G43" s="63">
        <v>3</v>
      </c>
      <c r="H43" s="63">
        <v>4</v>
      </c>
      <c r="I43" s="63">
        <v>5</v>
      </c>
      <c r="J43" s="63">
        <v>6</v>
      </c>
      <c r="K43" s="63">
        <v>7</v>
      </c>
      <c r="L43" s="63">
        <v>8</v>
      </c>
      <c r="M43" s="63">
        <v>9</v>
      </c>
      <c r="N43" s="63">
        <v>10</v>
      </c>
      <c r="O43" s="63">
        <v>11</v>
      </c>
      <c r="P43" s="63">
        <v>12</v>
      </c>
    </row>
    <row r="44" spans="1:18" ht="13.5" thickTop="1" x14ac:dyDescent="0.2">
      <c r="A44" s="62" t="str">
        <f t="shared" ref="A44:A55" si="6">CONCATENATE($B$43,"|",B44)</f>
        <v>6|1</v>
      </c>
      <c r="B44" s="61">
        <v>1</v>
      </c>
      <c r="C44" s="56" t="s">
        <v>125</v>
      </c>
      <c r="D44" s="55">
        <v>1</v>
      </c>
      <c r="E44" s="59">
        <v>40</v>
      </c>
      <c r="F44" s="59">
        <v>30</v>
      </c>
      <c r="G44" s="59">
        <v>30</v>
      </c>
      <c r="H44" s="59"/>
      <c r="I44" s="59"/>
      <c r="J44" s="60"/>
      <c r="K44" s="60"/>
      <c r="L44" s="60"/>
      <c r="M44" s="60"/>
      <c r="N44" s="60"/>
      <c r="O44" s="60"/>
      <c r="P44" s="60"/>
      <c r="R44" s="9">
        <f t="shared" ref="R44:R55" si="7">SUM(E44:P44)</f>
        <v>100</v>
      </c>
    </row>
    <row r="45" spans="1:18" x14ac:dyDescent="0.2">
      <c r="A45" s="58" t="str">
        <f t="shared" si="6"/>
        <v>6|2</v>
      </c>
      <c r="B45" s="57" t="s">
        <v>126</v>
      </c>
      <c r="C45" s="56" t="s">
        <v>127</v>
      </c>
      <c r="D45" s="55">
        <v>2</v>
      </c>
      <c r="E45" s="59">
        <v>20</v>
      </c>
      <c r="F45" s="59">
        <v>30</v>
      </c>
      <c r="G45" s="59">
        <v>20</v>
      </c>
      <c r="H45" s="59">
        <v>10</v>
      </c>
      <c r="I45" s="59">
        <v>10</v>
      </c>
      <c r="J45" s="53">
        <v>10</v>
      </c>
      <c r="K45" s="53"/>
      <c r="L45" s="53"/>
      <c r="M45" s="53"/>
      <c r="N45" s="53"/>
      <c r="O45" s="53"/>
      <c r="P45" s="53"/>
      <c r="R45" s="9">
        <f t="shared" si="7"/>
        <v>100</v>
      </c>
    </row>
    <row r="46" spans="1:18" x14ac:dyDescent="0.2">
      <c r="A46" s="58" t="str">
        <f t="shared" si="6"/>
        <v>6|3</v>
      </c>
      <c r="B46" s="57" t="s">
        <v>128</v>
      </c>
      <c r="C46" s="56" t="s">
        <v>71</v>
      </c>
      <c r="D46" s="55">
        <v>3</v>
      </c>
      <c r="E46" s="54">
        <v>20</v>
      </c>
      <c r="F46" s="54">
        <v>40</v>
      </c>
      <c r="G46" s="54">
        <v>40</v>
      </c>
      <c r="H46" s="54"/>
      <c r="I46" s="54"/>
      <c r="J46" s="53"/>
      <c r="K46" s="53"/>
      <c r="L46" s="53"/>
      <c r="M46" s="53"/>
      <c r="N46" s="53"/>
      <c r="O46" s="53"/>
      <c r="P46" s="53"/>
      <c r="R46" s="9">
        <f t="shared" si="7"/>
        <v>100</v>
      </c>
    </row>
    <row r="47" spans="1:18" x14ac:dyDescent="0.2">
      <c r="A47" s="58" t="str">
        <f t="shared" si="6"/>
        <v>6|4</v>
      </c>
      <c r="B47" s="57" t="s">
        <v>129</v>
      </c>
      <c r="C47" s="56" t="s">
        <v>130</v>
      </c>
      <c r="D47" s="55"/>
      <c r="E47" s="54">
        <v>10</v>
      </c>
      <c r="F47" s="54">
        <v>20</v>
      </c>
      <c r="G47" s="54">
        <v>20</v>
      </c>
      <c r="H47" s="54">
        <v>20</v>
      </c>
      <c r="I47" s="54">
        <v>20</v>
      </c>
      <c r="J47" s="53">
        <v>10</v>
      </c>
      <c r="K47" s="53"/>
      <c r="L47" s="53"/>
      <c r="M47" s="53"/>
      <c r="N47" s="53"/>
      <c r="O47" s="53"/>
      <c r="P47" s="53"/>
      <c r="R47" s="9">
        <f t="shared" si="7"/>
        <v>100</v>
      </c>
    </row>
    <row r="48" spans="1:18" x14ac:dyDescent="0.2">
      <c r="A48" s="58" t="str">
        <f t="shared" si="6"/>
        <v>6|5</v>
      </c>
      <c r="B48" s="57" t="s">
        <v>136</v>
      </c>
      <c r="C48" s="56" t="s">
        <v>137</v>
      </c>
      <c r="D48" s="55">
        <v>4</v>
      </c>
      <c r="E48" s="54">
        <v>5</v>
      </c>
      <c r="F48" s="54">
        <v>10</v>
      </c>
      <c r="G48" s="54">
        <v>20</v>
      </c>
      <c r="H48" s="54">
        <v>30</v>
      </c>
      <c r="I48" s="54">
        <v>25</v>
      </c>
      <c r="J48" s="53">
        <v>10</v>
      </c>
      <c r="K48" s="53"/>
      <c r="L48" s="53"/>
      <c r="M48" s="53"/>
      <c r="N48" s="53"/>
      <c r="O48" s="53"/>
      <c r="P48" s="53"/>
      <c r="R48" s="9">
        <f t="shared" si="7"/>
        <v>100</v>
      </c>
    </row>
    <row r="49" spans="1:18" x14ac:dyDescent="0.2">
      <c r="A49" s="58" t="str">
        <f t="shared" si="6"/>
        <v>6|6</v>
      </c>
      <c r="B49" s="57" t="s">
        <v>138</v>
      </c>
      <c r="C49" s="56" t="s">
        <v>81</v>
      </c>
      <c r="D49" s="55">
        <v>5</v>
      </c>
      <c r="E49" s="54"/>
      <c r="F49" s="54"/>
      <c r="G49" s="54">
        <v>50</v>
      </c>
      <c r="H49" s="54">
        <v>50</v>
      </c>
      <c r="I49" s="54"/>
      <c r="J49" s="53"/>
      <c r="K49" s="53"/>
      <c r="L49" s="53"/>
      <c r="M49" s="53"/>
      <c r="N49" s="53"/>
      <c r="O49" s="53"/>
      <c r="P49" s="53"/>
      <c r="R49" s="9">
        <f t="shared" si="7"/>
        <v>100</v>
      </c>
    </row>
    <row r="50" spans="1:18" x14ac:dyDescent="0.2">
      <c r="A50" s="58" t="str">
        <f t="shared" si="6"/>
        <v>6|7</v>
      </c>
      <c r="B50" s="57" t="s">
        <v>139</v>
      </c>
      <c r="C50" s="56" t="s">
        <v>140</v>
      </c>
      <c r="D50" s="55">
        <v>3</v>
      </c>
      <c r="E50" s="54"/>
      <c r="F50" s="54"/>
      <c r="G50" s="54">
        <v>20</v>
      </c>
      <c r="H50" s="54">
        <v>30</v>
      </c>
      <c r="I50" s="54">
        <v>30</v>
      </c>
      <c r="J50" s="53">
        <v>20</v>
      </c>
      <c r="K50" s="53"/>
      <c r="L50" s="53"/>
      <c r="M50" s="53"/>
      <c r="N50" s="53"/>
      <c r="O50" s="53"/>
      <c r="P50" s="53"/>
      <c r="R50" s="9">
        <f t="shared" si="7"/>
        <v>100</v>
      </c>
    </row>
    <row r="51" spans="1:18" x14ac:dyDescent="0.2">
      <c r="A51" s="58" t="str">
        <f t="shared" si="6"/>
        <v>6|8</v>
      </c>
      <c r="B51" s="57" t="s">
        <v>141</v>
      </c>
      <c r="C51" s="56" t="s">
        <v>211</v>
      </c>
      <c r="D51" s="55">
        <v>5</v>
      </c>
      <c r="E51" s="54">
        <v>10</v>
      </c>
      <c r="F51" s="54">
        <v>10</v>
      </c>
      <c r="G51" s="54">
        <v>20</v>
      </c>
      <c r="H51" s="54">
        <v>20</v>
      </c>
      <c r="I51" s="54">
        <v>20</v>
      </c>
      <c r="J51" s="53">
        <v>20</v>
      </c>
      <c r="K51" s="53"/>
      <c r="L51" s="53"/>
      <c r="M51" s="53"/>
      <c r="N51" s="53"/>
      <c r="O51" s="53"/>
      <c r="P51" s="53"/>
      <c r="R51" s="9">
        <f t="shared" si="7"/>
        <v>100</v>
      </c>
    </row>
    <row r="52" spans="1:18" x14ac:dyDescent="0.2">
      <c r="A52" s="58" t="str">
        <f t="shared" si="6"/>
        <v>6|9</v>
      </c>
      <c r="B52" s="57" t="s">
        <v>159</v>
      </c>
      <c r="C52" s="56" t="s">
        <v>214</v>
      </c>
      <c r="D52" s="55">
        <v>6</v>
      </c>
      <c r="E52" s="54">
        <v>10</v>
      </c>
      <c r="F52" s="54">
        <v>20</v>
      </c>
      <c r="G52" s="54">
        <v>20</v>
      </c>
      <c r="H52" s="54">
        <v>20</v>
      </c>
      <c r="I52" s="54">
        <v>20</v>
      </c>
      <c r="J52" s="53">
        <v>10</v>
      </c>
      <c r="K52" s="53"/>
      <c r="L52" s="53"/>
      <c r="M52" s="53"/>
      <c r="N52" s="53"/>
      <c r="O52" s="53"/>
      <c r="P52" s="53"/>
      <c r="R52" s="9">
        <f t="shared" si="7"/>
        <v>100</v>
      </c>
    </row>
    <row r="53" spans="1:18" x14ac:dyDescent="0.2">
      <c r="A53" s="58" t="str">
        <f t="shared" si="6"/>
        <v>6|10</v>
      </c>
      <c r="B53" s="57" t="s">
        <v>175</v>
      </c>
      <c r="C53" s="56" t="s">
        <v>215</v>
      </c>
      <c r="D53" s="55">
        <v>6</v>
      </c>
      <c r="E53" s="54"/>
      <c r="F53" s="54"/>
      <c r="G53" s="54">
        <v>20</v>
      </c>
      <c r="H53" s="54">
        <v>30</v>
      </c>
      <c r="I53" s="54">
        <v>30</v>
      </c>
      <c r="J53" s="53">
        <v>20</v>
      </c>
      <c r="K53" s="53"/>
      <c r="L53" s="53"/>
      <c r="M53" s="53"/>
      <c r="N53" s="53"/>
      <c r="O53" s="53"/>
      <c r="P53" s="53"/>
      <c r="R53" s="9">
        <f t="shared" si="7"/>
        <v>100</v>
      </c>
    </row>
    <row r="54" spans="1:18" x14ac:dyDescent="0.2">
      <c r="A54" s="58" t="str">
        <f t="shared" si="6"/>
        <v>6|11</v>
      </c>
      <c r="B54" s="57" t="s">
        <v>179</v>
      </c>
      <c r="C54" s="56" t="s">
        <v>178</v>
      </c>
      <c r="D54" s="55"/>
      <c r="E54" s="54">
        <v>10</v>
      </c>
      <c r="F54" s="54">
        <v>10</v>
      </c>
      <c r="G54" s="54">
        <v>20</v>
      </c>
      <c r="H54" s="54">
        <v>20</v>
      </c>
      <c r="I54" s="54">
        <v>20</v>
      </c>
      <c r="J54" s="53">
        <v>20</v>
      </c>
      <c r="K54" s="53"/>
      <c r="L54" s="53"/>
      <c r="M54" s="53"/>
      <c r="N54" s="53"/>
      <c r="O54" s="53"/>
      <c r="P54" s="53"/>
      <c r="R54" s="9">
        <f t="shared" si="7"/>
        <v>100</v>
      </c>
    </row>
    <row r="55" spans="1:18" x14ac:dyDescent="0.2">
      <c r="A55" s="58" t="str">
        <f t="shared" si="6"/>
        <v>6|12</v>
      </c>
      <c r="B55" s="57" t="s">
        <v>183</v>
      </c>
      <c r="C55" s="56" t="s">
        <v>184</v>
      </c>
      <c r="D55" s="55"/>
      <c r="E55" s="54">
        <v>10</v>
      </c>
      <c r="F55" s="54">
        <v>20</v>
      </c>
      <c r="G55" s="54">
        <v>20</v>
      </c>
      <c r="H55" s="54">
        <v>20</v>
      </c>
      <c r="I55" s="54">
        <v>20</v>
      </c>
      <c r="J55" s="53">
        <v>10</v>
      </c>
      <c r="K55" s="53"/>
      <c r="L55" s="53"/>
      <c r="M55" s="53"/>
      <c r="N55" s="53"/>
      <c r="O55" s="53"/>
      <c r="P55" s="53"/>
      <c r="R55" s="9">
        <f t="shared" si="7"/>
        <v>100</v>
      </c>
    </row>
    <row r="57" spans="1:18" ht="13.5" thickBot="1" x14ac:dyDescent="0.25">
      <c r="A57" s="67" t="s">
        <v>213</v>
      </c>
      <c r="B57" s="66">
        <v>7</v>
      </c>
      <c r="C57" s="65"/>
      <c r="D57" s="64"/>
      <c r="E57" s="63">
        <v>1</v>
      </c>
      <c r="F57" s="63">
        <v>2</v>
      </c>
      <c r="G57" s="63">
        <v>3</v>
      </c>
      <c r="H57" s="63">
        <v>4</v>
      </c>
      <c r="I57" s="63">
        <v>5</v>
      </c>
      <c r="J57" s="63">
        <v>6</v>
      </c>
      <c r="K57" s="63">
        <v>7</v>
      </c>
      <c r="L57" s="63">
        <v>8</v>
      </c>
      <c r="M57" s="63">
        <v>9</v>
      </c>
      <c r="N57" s="63">
        <v>10</v>
      </c>
      <c r="O57" s="63">
        <v>11</v>
      </c>
      <c r="P57" s="63">
        <v>12</v>
      </c>
    </row>
    <row r="58" spans="1:18" ht="13.5" thickTop="1" x14ac:dyDescent="0.2">
      <c r="A58" s="62" t="str">
        <f t="shared" ref="A58:A69" si="8">CONCATENATE($B$57,"|",B58)</f>
        <v>7|1</v>
      </c>
      <c r="B58" s="61">
        <v>1</v>
      </c>
      <c r="C58" s="56" t="s">
        <v>125</v>
      </c>
      <c r="D58" s="55">
        <v>1</v>
      </c>
      <c r="E58" s="59">
        <v>30</v>
      </c>
      <c r="F58" s="59">
        <v>30</v>
      </c>
      <c r="G58" s="59">
        <v>30</v>
      </c>
      <c r="H58" s="59">
        <v>10</v>
      </c>
      <c r="I58" s="59"/>
      <c r="J58" s="60"/>
      <c r="K58" s="60"/>
      <c r="L58" s="60"/>
      <c r="M58" s="60"/>
      <c r="N58" s="60"/>
      <c r="O58" s="60"/>
      <c r="P58" s="60"/>
      <c r="R58" s="9">
        <f t="shared" ref="R58:R69" si="9">SUM(E58:P58)</f>
        <v>100</v>
      </c>
    </row>
    <row r="59" spans="1:18" x14ac:dyDescent="0.2">
      <c r="A59" s="58" t="str">
        <f t="shared" si="8"/>
        <v>7|2</v>
      </c>
      <c r="B59" s="57" t="s">
        <v>126</v>
      </c>
      <c r="C59" s="56" t="s">
        <v>127</v>
      </c>
      <c r="D59" s="55">
        <v>2</v>
      </c>
      <c r="E59" s="59">
        <v>20</v>
      </c>
      <c r="F59" s="59">
        <v>20</v>
      </c>
      <c r="G59" s="59">
        <v>20</v>
      </c>
      <c r="H59" s="59">
        <v>10</v>
      </c>
      <c r="I59" s="59">
        <v>10</v>
      </c>
      <c r="J59" s="53">
        <v>10</v>
      </c>
      <c r="K59" s="53">
        <v>10</v>
      </c>
      <c r="L59" s="53"/>
      <c r="M59" s="53"/>
      <c r="N59" s="53"/>
      <c r="O59" s="53"/>
      <c r="P59" s="53"/>
      <c r="R59" s="9">
        <f t="shared" si="9"/>
        <v>100</v>
      </c>
    </row>
    <row r="60" spans="1:18" x14ac:dyDescent="0.2">
      <c r="A60" s="58" t="str">
        <f t="shared" si="8"/>
        <v>7|3</v>
      </c>
      <c r="B60" s="57" t="s">
        <v>128</v>
      </c>
      <c r="C60" s="56" t="s">
        <v>71</v>
      </c>
      <c r="D60" s="55">
        <v>3</v>
      </c>
      <c r="E60" s="54">
        <v>20</v>
      </c>
      <c r="F60" s="54">
        <v>30</v>
      </c>
      <c r="G60" s="54">
        <v>30</v>
      </c>
      <c r="H60" s="54">
        <v>20</v>
      </c>
      <c r="I60" s="54"/>
      <c r="J60" s="53"/>
      <c r="K60" s="53"/>
      <c r="L60" s="53"/>
      <c r="M60" s="53"/>
      <c r="N60" s="53"/>
      <c r="O60" s="53"/>
      <c r="P60" s="53"/>
      <c r="R60" s="9">
        <f t="shared" si="9"/>
        <v>100</v>
      </c>
    </row>
    <row r="61" spans="1:18" x14ac:dyDescent="0.2">
      <c r="A61" s="58" t="str">
        <f t="shared" si="8"/>
        <v>7|4</v>
      </c>
      <c r="B61" s="57" t="s">
        <v>129</v>
      </c>
      <c r="C61" s="56" t="s">
        <v>130</v>
      </c>
      <c r="D61" s="55"/>
      <c r="E61" s="54">
        <v>10</v>
      </c>
      <c r="F61" s="54">
        <v>10</v>
      </c>
      <c r="G61" s="54">
        <v>20</v>
      </c>
      <c r="H61" s="54">
        <v>20</v>
      </c>
      <c r="I61" s="54">
        <v>20</v>
      </c>
      <c r="J61" s="53">
        <v>10</v>
      </c>
      <c r="K61" s="53">
        <v>10</v>
      </c>
      <c r="L61" s="53"/>
      <c r="M61" s="53"/>
      <c r="N61" s="53"/>
      <c r="O61" s="53"/>
      <c r="P61" s="53"/>
      <c r="R61" s="9">
        <f t="shared" si="9"/>
        <v>100</v>
      </c>
    </row>
    <row r="62" spans="1:18" x14ac:dyDescent="0.2">
      <c r="A62" s="58" t="str">
        <f t="shared" si="8"/>
        <v>7|5</v>
      </c>
      <c r="B62" s="57" t="s">
        <v>136</v>
      </c>
      <c r="C62" s="56" t="s">
        <v>137</v>
      </c>
      <c r="D62" s="55">
        <v>4</v>
      </c>
      <c r="E62" s="54">
        <v>5</v>
      </c>
      <c r="F62" s="54">
        <v>10</v>
      </c>
      <c r="G62" s="54">
        <v>20</v>
      </c>
      <c r="H62" s="54">
        <v>20</v>
      </c>
      <c r="I62" s="54">
        <v>20</v>
      </c>
      <c r="J62" s="53">
        <v>15</v>
      </c>
      <c r="K62" s="53">
        <v>10</v>
      </c>
      <c r="L62" s="53"/>
      <c r="M62" s="53"/>
      <c r="N62" s="53"/>
      <c r="O62" s="53"/>
      <c r="P62" s="53"/>
      <c r="R62" s="9">
        <f t="shared" si="9"/>
        <v>100</v>
      </c>
    </row>
    <row r="63" spans="1:18" x14ac:dyDescent="0.2">
      <c r="A63" s="58" t="str">
        <f t="shared" si="8"/>
        <v>7|6</v>
      </c>
      <c r="B63" s="57" t="s">
        <v>138</v>
      </c>
      <c r="C63" s="56" t="s">
        <v>81</v>
      </c>
      <c r="D63" s="55">
        <v>5</v>
      </c>
      <c r="E63" s="54"/>
      <c r="F63" s="54"/>
      <c r="G63" s="54">
        <v>30</v>
      </c>
      <c r="H63" s="54">
        <v>40</v>
      </c>
      <c r="I63" s="54">
        <v>30</v>
      </c>
      <c r="J63" s="53"/>
      <c r="K63" s="53"/>
      <c r="L63" s="53"/>
      <c r="M63" s="53"/>
      <c r="N63" s="53"/>
      <c r="O63" s="53"/>
      <c r="P63" s="53"/>
      <c r="R63" s="9">
        <f t="shared" si="9"/>
        <v>100</v>
      </c>
    </row>
    <row r="64" spans="1:18" x14ac:dyDescent="0.2">
      <c r="A64" s="58" t="str">
        <f t="shared" si="8"/>
        <v>7|7</v>
      </c>
      <c r="B64" s="57" t="s">
        <v>139</v>
      </c>
      <c r="C64" s="56" t="s">
        <v>140</v>
      </c>
      <c r="D64" s="55">
        <v>3</v>
      </c>
      <c r="E64" s="54"/>
      <c r="F64" s="54"/>
      <c r="G64" s="54">
        <v>20</v>
      </c>
      <c r="H64" s="54">
        <v>20</v>
      </c>
      <c r="I64" s="54">
        <v>20</v>
      </c>
      <c r="J64" s="53">
        <v>20</v>
      </c>
      <c r="K64" s="53">
        <v>20</v>
      </c>
      <c r="L64" s="53"/>
      <c r="M64" s="53"/>
      <c r="N64" s="53"/>
      <c r="O64" s="53"/>
      <c r="P64" s="53"/>
      <c r="R64" s="9">
        <f t="shared" si="9"/>
        <v>100</v>
      </c>
    </row>
    <row r="65" spans="1:18" x14ac:dyDescent="0.2">
      <c r="A65" s="58" t="str">
        <f t="shared" si="8"/>
        <v>7|8</v>
      </c>
      <c r="B65" s="57" t="s">
        <v>141</v>
      </c>
      <c r="C65" s="56" t="s">
        <v>211</v>
      </c>
      <c r="D65" s="55">
        <v>5</v>
      </c>
      <c r="E65" s="54">
        <v>10</v>
      </c>
      <c r="F65" s="54">
        <v>10</v>
      </c>
      <c r="G65" s="54">
        <v>10</v>
      </c>
      <c r="H65" s="54">
        <v>20</v>
      </c>
      <c r="I65" s="54">
        <v>20</v>
      </c>
      <c r="J65" s="53">
        <v>20</v>
      </c>
      <c r="K65" s="53">
        <v>10</v>
      </c>
      <c r="L65" s="53"/>
      <c r="M65" s="53"/>
      <c r="N65" s="53"/>
      <c r="O65" s="53"/>
      <c r="P65" s="53"/>
      <c r="R65" s="9">
        <f t="shared" si="9"/>
        <v>100</v>
      </c>
    </row>
    <row r="66" spans="1:18" x14ac:dyDescent="0.2">
      <c r="A66" s="58" t="str">
        <f t="shared" si="8"/>
        <v>7|9</v>
      </c>
      <c r="B66" s="57" t="s">
        <v>159</v>
      </c>
      <c r="C66" s="56" t="s">
        <v>214</v>
      </c>
      <c r="D66" s="55">
        <v>6</v>
      </c>
      <c r="E66" s="54">
        <v>10</v>
      </c>
      <c r="F66" s="54">
        <v>10</v>
      </c>
      <c r="G66" s="54">
        <v>20</v>
      </c>
      <c r="H66" s="54">
        <v>20</v>
      </c>
      <c r="I66" s="54">
        <v>20</v>
      </c>
      <c r="J66" s="53">
        <v>10</v>
      </c>
      <c r="K66" s="53">
        <v>10</v>
      </c>
      <c r="L66" s="53"/>
      <c r="M66" s="53"/>
      <c r="N66" s="53"/>
      <c r="O66" s="53"/>
      <c r="P66" s="53"/>
      <c r="R66" s="9">
        <f t="shared" si="9"/>
        <v>100</v>
      </c>
    </row>
    <row r="67" spans="1:18" x14ac:dyDescent="0.2">
      <c r="A67" s="58" t="str">
        <f t="shared" si="8"/>
        <v>7|10</v>
      </c>
      <c r="B67" s="57" t="s">
        <v>175</v>
      </c>
      <c r="C67" s="56" t="s">
        <v>215</v>
      </c>
      <c r="D67" s="55">
        <v>6</v>
      </c>
      <c r="E67" s="54"/>
      <c r="F67" s="54"/>
      <c r="G67" s="54">
        <v>20</v>
      </c>
      <c r="H67" s="54">
        <v>20</v>
      </c>
      <c r="I67" s="54">
        <v>20</v>
      </c>
      <c r="J67" s="53">
        <v>20</v>
      </c>
      <c r="K67" s="53">
        <v>20</v>
      </c>
      <c r="L67" s="53"/>
      <c r="M67" s="53"/>
      <c r="N67" s="53"/>
      <c r="O67" s="53"/>
      <c r="P67" s="53"/>
      <c r="R67" s="9">
        <f t="shared" si="9"/>
        <v>100</v>
      </c>
    </row>
    <row r="68" spans="1:18" x14ac:dyDescent="0.2">
      <c r="A68" s="58" t="str">
        <f t="shared" si="8"/>
        <v>7|11</v>
      </c>
      <c r="B68" s="57" t="s">
        <v>179</v>
      </c>
      <c r="C68" s="56" t="s">
        <v>178</v>
      </c>
      <c r="D68" s="55"/>
      <c r="E68" s="54">
        <v>5</v>
      </c>
      <c r="F68" s="54">
        <v>5</v>
      </c>
      <c r="G68" s="54">
        <v>20</v>
      </c>
      <c r="H68" s="54">
        <v>20</v>
      </c>
      <c r="I68" s="54">
        <v>20</v>
      </c>
      <c r="J68" s="53">
        <v>20</v>
      </c>
      <c r="K68" s="53">
        <v>10</v>
      </c>
      <c r="L68" s="53"/>
      <c r="M68" s="53"/>
      <c r="N68" s="53"/>
      <c r="O68" s="53"/>
      <c r="P68" s="53"/>
      <c r="R68" s="9">
        <f t="shared" si="9"/>
        <v>100</v>
      </c>
    </row>
    <row r="69" spans="1:18" x14ac:dyDescent="0.2">
      <c r="A69" s="58" t="str">
        <f t="shared" si="8"/>
        <v>7|12</v>
      </c>
      <c r="B69" s="57" t="s">
        <v>183</v>
      </c>
      <c r="C69" s="56" t="s">
        <v>184</v>
      </c>
      <c r="D69" s="55"/>
      <c r="E69" s="54">
        <v>10</v>
      </c>
      <c r="F69" s="54">
        <v>10</v>
      </c>
      <c r="G69" s="54">
        <v>20</v>
      </c>
      <c r="H69" s="54">
        <v>20</v>
      </c>
      <c r="I69" s="54">
        <v>20</v>
      </c>
      <c r="J69" s="53">
        <v>10</v>
      </c>
      <c r="K69" s="53">
        <v>10</v>
      </c>
      <c r="L69" s="53"/>
      <c r="M69" s="53"/>
      <c r="N69" s="53"/>
      <c r="O69" s="53"/>
      <c r="P69" s="53"/>
      <c r="R69" s="9">
        <f t="shared" si="9"/>
        <v>100</v>
      </c>
    </row>
    <row r="71" spans="1:18" ht="13.5" thickBot="1" x14ac:dyDescent="0.25">
      <c r="A71" s="67" t="s">
        <v>213</v>
      </c>
      <c r="B71" s="66">
        <v>8</v>
      </c>
      <c r="C71" s="65"/>
      <c r="D71" s="64"/>
      <c r="E71" s="63">
        <v>1</v>
      </c>
      <c r="F71" s="63">
        <v>2</v>
      </c>
      <c r="G71" s="63">
        <v>3</v>
      </c>
      <c r="H71" s="63">
        <v>4</v>
      </c>
      <c r="I71" s="63">
        <v>5</v>
      </c>
      <c r="J71" s="63">
        <v>6</v>
      </c>
      <c r="K71" s="63">
        <v>7</v>
      </c>
      <c r="L71" s="63">
        <v>8</v>
      </c>
      <c r="M71" s="63">
        <v>9</v>
      </c>
      <c r="N71" s="63">
        <v>10</v>
      </c>
      <c r="O71" s="63">
        <v>11</v>
      </c>
      <c r="P71" s="63">
        <v>12</v>
      </c>
    </row>
    <row r="72" spans="1:18" ht="13.5" thickTop="1" x14ac:dyDescent="0.2">
      <c r="A72" s="62" t="str">
        <f t="shared" ref="A72:A83" si="10">CONCATENATE($B$71,"|",B72)</f>
        <v>8|1</v>
      </c>
      <c r="B72" s="61">
        <v>1</v>
      </c>
      <c r="C72" s="56" t="s">
        <v>125</v>
      </c>
      <c r="D72" s="55">
        <v>1</v>
      </c>
      <c r="E72" s="59">
        <v>20</v>
      </c>
      <c r="F72" s="59">
        <v>30</v>
      </c>
      <c r="G72" s="59">
        <v>30</v>
      </c>
      <c r="H72" s="59">
        <v>20</v>
      </c>
      <c r="I72" s="59"/>
      <c r="J72" s="60"/>
      <c r="K72" s="60"/>
      <c r="L72" s="60"/>
      <c r="M72" s="60"/>
      <c r="N72" s="60"/>
      <c r="O72" s="60"/>
      <c r="P72" s="60"/>
      <c r="R72" s="9">
        <f t="shared" ref="R72:R83" si="11">SUM(E72:P72)</f>
        <v>100</v>
      </c>
    </row>
    <row r="73" spans="1:18" x14ac:dyDescent="0.2">
      <c r="A73" s="58" t="str">
        <f t="shared" si="10"/>
        <v>8|2</v>
      </c>
      <c r="B73" s="57" t="s">
        <v>126</v>
      </c>
      <c r="C73" s="56" t="s">
        <v>127</v>
      </c>
      <c r="D73" s="55">
        <v>2</v>
      </c>
      <c r="E73" s="59">
        <v>10</v>
      </c>
      <c r="F73" s="59">
        <v>20</v>
      </c>
      <c r="G73" s="59">
        <v>20</v>
      </c>
      <c r="H73" s="59">
        <v>10</v>
      </c>
      <c r="I73" s="59">
        <v>10</v>
      </c>
      <c r="J73" s="53">
        <v>10</v>
      </c>
      <c r="K73" s="53">
        <v>10</v>
      </c>
      <c r="L73" s="53">
        <v>10</v>
      </c>
      <c r="M73" s="53"/>
      <c r="N73" s="53"/>
      <c r="O73" s="53"/>
      <c r="P73" s="53"/>
      <c r="R73" s="9">
        <f t="shared" si="11"/>
        <v>100</v>
      </c>
    </row>
    <row r="74" spans="1:18" x14ac:dyDescent="0.2">
      <c r="A74" s="58" t="str">
        <f t="shared" si="10"/>
        <v>8|3</v>
      </c>
      <c r="B74" s="57" t="s">
        <v>128</v>
      </c>
      <c r="C74" s="56" t="s">
        <v>71</v>
      </c>
      <c r="D74" s="55">
        <v>3</v>
      </c>
      <c r="E74" s="54">
        <v>20</v>
      </c>
      <c r="F74" s="54">
        <v>20</v>
      </c>
      <c r="G74" s="54">
        <v>30</v>
      </c>
      <c r="H74" s="54">
        <v>20</v>
      </c>
      <c r="I74" s="54">
        <v>10</v>
      </c>
      <c r="J74" s="53"/>
      <c r="K74" s="53"/>
      <c r="L74" s="53"/>
      <c r="M74" s="53"/>
      <c r="N74" s="53"/>
      <c r="O74" s="53"/>
      <c r="P74" s="53"/>
      <c r="R74" s="9">
        <f t="shared" si="11"/>
        <v>100</v>
      </c>
    </row>
    <row r="75" spans="1:18" x14ac:dyDescent="0.2">
      <c r="A75" s="58" t="str">
        <f t="shared" si="10"/>
        <v>8|4</v>
      </c>
      <c r="B75" s="57" t="s">
        <v>129</v>
      </c>
      <c r="C75" s="56" t="s">
        <v>130</v>
      </c>
      <c r="D75" s="55">
        <v>4</v>
      </c>
      <c r="E75" s="54">
        <v>10</v>
      </c>
      <c r="F75" s="54">
        <v>10</v>
      </c>
      <c r="G75" s="54">
        <v>10</v>
      </c>
      <c r="H75" s="54">
        <v>20</v>
      </c>
      <c r="I75" s="54">
        <v>20</v>
      </c>
      <c r="J75" s="53">
        <v>10</v>
      </c>
      <c r="K75" s="53">
        <v>10</v>
      </c>
      <c r="L75" s="53">
        <v>10</v>
      </c>
      <c r="M75" s="53"/>
      <c r="N75" s="53"/>
      <c r="O75" s="53"/>
      <c r="P75" s="53"/>
      <c r="R75" s="9">
        <f t="shared" si="11"/>
        <v>100</v>
      </c>
    </row>
    <row r="76" spans="1:18" x14ac:dyDescent="0.2">
      <c r="A76" s="58" t="str">
        <f t="shared" si="10"/>
        <v>8|5</v>
      </c>
      <c r="B76" s="57" t="s">
        <v>136</v>
      </c>
      <c r="C76" s="56" t="s">
        <v>137</v>
      </c>
      <c r="D76" s="55">
        <v>5</v>
      </c>
      <c r="E76" s="54">
        <v>5</v>
      </c>
      <c r="F76" s="54">
        <v>10</v>
      </c>
      <c r="G76" s="54">
        <v>20</v>
      </c>
      <c r="H76" s="54">
        <v>20</v>
      </c>
      <c r="I76" s="54">
        <v>15</v>
      </c>
      <c r="J76" s="53">
        <v>10</v>
      </c>
      <c r="K76" s="53">
        <v>10</v>
      </c>
      <c r="L76" s="53">
        <v>10</v>
      </c>
      <c r="M76" s="53"/>
      <c r="N76" s="53"/>
      <c r="O76" s="53"/>
      <c r="P76" s="53"/>
      <c r="R76" s="9">
        <f t="shared" si="11"/>
        <v>100</v>
      </c>
    </row>
    <row r="77" spans="1:18" x14ac:dyDescent="0.2">
      <c r="A77" s="58" t="str">
        <f t="shared" si="10"/>
        <v>8|6</v>
      </c>
      <c r="B77" s="57" t="s">
        <v>138</v>
      </c>
      <c r="C77" s="56" t="s">
        <v>81</v>
      </c>
      <c r="D77" s="55"/>
      <c r="E77" s="54"/>
      <c r="F77" s="54"/>
      <c r="G77" s="54">
        <v>30</v>
      </c>
      <c r="H77" s="54">
        <v>30</v>
      </c>
      <c r="I77" s="54">
        <v>30</v>
      </c>
      <c r="J77" s="53">
        <v>10</v>
      </c>
      <c r="K77" s="53"/>
      <c r="L77" s="53"/>
      <c r="M77" s="53"/>
      <c r="N77" s="53"/>
      <c r="O77" s="53"/>
      <c r="P77" s="53"/>
      <c r="R77" s="9">
        <f t="shared" si="11"/>
        <v>100</v>
      </c>
    </row>
    <row r="78" spans="1:18" x14ac:dyDescent="0.2">
      <c r="A78" s="58" t="str">
        <f t="shared" si="10"/>
        <v>8|7</v>
      </c>
      <c r="B78" s="57" t="s">
        <v>139</v>
      </c>
      <c r="C78" s="56" t="s">
        <v>140</v>
      </c>
      <c r="D78" s="55">
        <v>3</v>
      </c>
      <c r="E78" s="54"/>
      <c r="F78" s="54"/>
      <c r="G78" s="54">
        <v>10</v>
      </c>
      <c r="H78" s="54">
        <v>20</v>
      </c>
      <c r="I78" s="54">
        <v>20</v>
      </c>
      <c r="J78" s="53">
        <v>20</v>
      </c>
      <c r="K78" s="53">
        <v>20</v>
      </c>
      <c r="L78" s="53">
        <v>10</v>
      </c>
      <c r="M78" s="53"/>
      <c r="N78" s="53"/>
      <c r="O78" s="53"/>
      <c r="P78" s="53"/>
      <c r="R78" s="9">
        <f t="shared" si="11"/>
        <v>100</v>
      </c>
    </row>
    <row r="79" spans="1:18" x14ac:dyDescent="0.2">
      <c r="A79" s="58" t="str">
        <f t="shared" si="10"/>
        <v>8|8</v>
      </c>
      <c r="B79" s="57" t="s">
        <v>141</v>
      </c>
      <c r="C79" s="56" t="s">
        <v>211</v>
      </c>
      <c r="D79" s="55">
        <v>5</v>
      </c>
      <c r="E79" s="54">
        <v>10</v>
      </c>
      <c r="F79" s="54">
        <v>10</v>
      </c>
      <c r="G79" s="54">
        <v>10</v>
      </c>
      <c r="H79" s="54">
        <v>10</v>
      </c>
      <c r="I79" s="54">
        <v>20</v>
      </c>
      <c r="J79" s="53">
        <v>20</v>
      </c>
      <c r="K79" s="53">
        <v>10</v>
      </c>
      <c r="L79" s="53">
        <v>10</v>
      </c>
      <c r="M79" s="53"/>
      <c r="N79" s="53"/>
      <c r="O79" s="53"/>
      <c r="P79" s="53"/>
      <c r="R79" s="9">
        <f t="shared" si="11"/>
        <v>100</v>
      </c>
    </row>
    <row r="80" spans="1:18" x14ac:dyDescent="0.2">
      <c r="A80" s="58" t="str">
        <f t="shared" si="10"/>
        <v>8|9</v>
      </c>
      <c r="B80" s="57" t="s">
        <v>159</v>
      </c>
      <c r="C80" s="56" t="s">
        <v>214</v>
      </c>
      <c r="D80" s="55">
        <v>6</v>
      </c>
      <c r="E80" s="54">
        <v>10</v>
      </c>
      <c r="F80" s="54">
        <v>10</v>
      </c>
      <c r="G80" s="54">
        <v>10</v>
      </c>
      <c r="H80" s="54">
        <v>20</v>
      </c>
      <c r="I80" s="54">
        <v>20</v>
      </c>
      <c r="J80" s="53">
        <v>10</v>
      </c>
      <c r="K80" s="53">
        <v>10</v>
      </c>
      <c r="L80" s="53">
        <v>10</v>
      </c>
      <c r="M80" s="53"/>
      <c r="N80" s="53"/>
      <c r="O80" s="53"/>
      <c r="P80" s="53"/>
      <c r="R80" s="9">
        <f t="shared" si="11"/>
        <v>100</v>
      </c>
    </row>
    <row r="81" spans="1:18" x14ac:dyDescent="0.2">
      <c r="A81" s="58" t="str">
        <f t="shared" si="10"/>
        <v>8|10</v>
      </c>
      <c r="B81" s="57" t="s">
        <v>175</v>
      </c>
      <c r="C81" s="56" t="s">
        <v>215</v>
      </c>
      <c r="D81" s="55">
        <v>6</v>
      </c>
      <c r="E81" s="54"/>
      <c r="F81" s="54"/>
      <c r="G81" s="54">
        <v>10</v>
      </c>
      <c r="H81" s="54">
        <v>20</v>
      </c>
      <c r="I81" s="54">
        <v>20</v>
      </c>
      <c r="J81" s="53">
        <v>20</v>
      </c>
      <c r="K81" s="53">
        <v>20</v>
      </c>
      <c r="L81" s="53">
        <v>10</v>
      </c>
      <c r="M81" s="53"/>
      <c r="N81" s="53"/>
      <c r="O81" s="53"/>
      <c r="P81" s="53"/>
      <c r="R81" s="9">
        <f t="shared" si="11"/>
        <v>100</v>
      </c>
    </row>
    <row r="82" spans="1:18" x14ac:dyDescent="0.2">
      <c r="A82" s="58" t="str">
        <f t="shared" si="10"/>
        <v>8|11</v>
      </c>
      <c r="B82" s="57" t="s">
        <v>179</v>
      </c>
      <c r="C82" s="56" t="s">
        <v>178</v>
      </c>
      <c r="D82" s="55"/>
      <c r="E82" s="54">
        <v>5</v>
      </c>
      <c r="F82" s="54">
        <v>5</v>
      </c>
      <c r="G82" s="54">
        <v>10</v>
      </c>
      <c r="H82" s="54">
        <v>20</v>
      </c>
      <c r="I82" s="54">
        <v>20</v>
      </c>
      <c r="J82" s="53">
        <v>20</v>
      </c>
      <c r="K82" s="53">
        <v>10</v>
      </c>
      <c r="L82" s="53">
        <v>10</v>
      </c>
      <c r="M82" s="53"/>
      <c r="N82" s="53"/>
      <c r="O82" s="53"/>
      <c r="P82" s="53"/>
      <c r="R82" s="9">
        <f t="shared" si="11"/>
        <v>100</v>
      </c>
    </row>
    <row r="83" spans="1:18" x14ac:dyDescent="0.2">
      <c r="A83" s="58" t="str">
        <f t="shared" si="10"/>
        <v>8|12</v>
      </c>
      <c r="B83" s="57" t="s">
        <v>183</v>
      </c>
      <c r="C83" s="56" t="s">
        <v>184</v>
      </c>
      <c r="D83" s="55"/>
      <c r="E83" s="54">
        <v>10</v>
      </c>
      <c r="F83" s="54">
        <v>10</v>
      </c>
      <c r="G83" s="54">
        <v>10</v>
      </c>
      <c r="H83" s="54">
        <v>20</v>
      </c>
      <c r="I83" s="54">
        <v>20</v>
      </c>
      <c r="J83" s="53">
        <v>10</v>
      </c>
      <c r="K83" s="53">
        <v>10</v>
      </c>
      <c r="L83" s="53">
        <v>10</v>
      </c>
      <c r="M83" s="53"/>
      <c r="N83" s="53"/>
      <c r="O83" s="53"/>
      <c r="P83" s="53"/>
      <c r="R83" s="9">
        <f t="shared" si="11"/>
        <v>100</v>
      </c>
    </row>
    <row r="85" spans="1:18" ht="13.5" thickBot="1" x14ac:dyDescent="0.25">
      <c r="A85" s="67" t="s">
        <v>213</v>
      </c>
      <c r="B85" s="66">
        <v>9</v>
      </c>
      <c r="C85" s="65"/>
      <c r="D85" s="64"/>
      <c r="E85" s="63">
        <v>1</v>
      </c>
      <c r="F85" s="63">
        <v>2</v>
      </c>
      <c r="G85" s="63">
        <v>3</v>
      </c>
      <c r="H85" s="63">
        <v>4</v>
      </c>
      <c r="I85" s="63">
        <v>5</v>
      </c>
      <c r="J85" s="63">
        <v>6</v>
      </c>
      <c r="K85" s="63">
        <v>7</v>
      </c>
      <c r="L85" s="63">
        <v>8</v>
      </c>
      <c r="M85" s="63">
        <v>9</v>
      </c>
      <c r="N85" s="63">
        <v>10</v>
      </c>
      <c r="O85" s="63">
        <v>11</v>
      </c>
      <c r="P85" s="63">
        <v>12</v>
      </c>
    </row>
    <row r="86" spans="1:18" ht="13.5" thickTop="1" x14ac:dyDescent="0.2">
      <c r="A86" s="62" t="str">
        <f t="shared" ref="A86:A97" si="12">CONCATENATE($B$85,"|",B86)</f>
        <v>9|1</v>
      </c>
      <c r="B86" s="61">
        <v>1</v>
      </c>
      <c r="C86" s="56" t="s">
        <v>125</v>
      </c>
      <c r="D86" s="55">
        <v>1</v>
      </c>
      <c r="E86" s="59">
        <v>20</v>
      </c>
      <c r="F86" s="59">
        <v>30</v>
      </c>
      <c r="G86" s="59">
        <v>20</v>
      </c>
      <c r="H86" s="59">
        <v>20</v>
      </c>
      <c r="I86" s="59">
        <v>10</v>
      </c>
      <c r="J86" s="60"/>
      <c r="K86" s="60"/>
      <c r="L86" s="60"/>
      <c r="M86" s="60"/>
      <c r="N86" s="60"/>
      <c r="O86" s="60"/>
      <c r="P86" s="60"/>
      <c r="R86" s="9">
        <f t="shared" ref="R86:R97" si="13">SUM(E86:P86)</f>
        <v>100</v>
      </c>
    </row>
    <row r="87" spans="1:18" x14ac:dyDescent="0.2">
      <c r="A87" s="58" t="str">
        <f t="shared" si="12"/>
        <v>9|2</v>
      </c>
      <c r="B87" s="57" t="s">
        <v>126</v>
      </c>
      <c r="C87" s="56" t="s">
        <v>127</v>
      </c>
      <c r="D87" s="55">
        <v>2</v>
      </c>
      <c r="E87" s="59">
        <v>10</v>
      </c>
      <c r="F87" s="59">
        <v>20</v>
      </c>
      <c r="G87" s="59">
        <v>20</v>
      </c>
      <c r="H87" s="59">
        <v>10</v>
      </c>
      <c r="I87" s="59">
        <v>10</v>
      </c>
      <c r="J87" s="53">
        <v>10</v>
      </c>
      <c r="K87" s="53">
        <v>10</v>
      </c>
      <c r="L87" s="53">
        <v>10</v>
      </c>
      <c r="M87" s="53"/>
      <c r="N87" s="53"/>
      <c r="O87" s="53"/>
      <c r="P87" s="53"/>
      <c r="R87" s="9">
        <f t="shared" si="13"/>
        <v>100</v>
      </c>
    </row>
    <row r="88" spans="1:18" x14ac:dyDescent="0.2">
      <c r="A88" s="58" t="str">
        <f t="shared" si="12"/>
        <v>9|3</v>
      </c>
      <c r="B88" s="57" t="s">
        <v>128</v>
      </c>
      <c r="C88" s="56" t="s">
        <v>71</v>
      </c>
      <c r="D88" s="55">
        <v>3</v>
      </c>
      <c r="E88" s="54">
        <v>20</v>
      </c>
      <c r="F88" s="54">
        <v>20</v>
      </c>
      <c r="G88" s="54">
        <v>30</v>
      </c>
      <c r="H88" s="54">
        <v>20</v>
      </c>
      <c r="I88" s="54">
        <v>10</v>
      </c>
      <c r="J88" s="53"/>
      <c r="K88" s="53"/>
      <c r="L88" s="53"/>
      <c r="M88" s="53"/>
      <c r="N88" s="53"/>
      <c r="O88" s="53"/>
      <c r="P88" s="53"/>
      <c r="R88" s="9">
        <f t="shared" si="13"/>
        <v>100</v>
      </c>
    </row>
    <row r="89" spans="1:18" x14ac:dyDescent="0.2">
      <c r="A89" s="58" t="str">
        <f t="shared" si="12"/>
        <v>9|4</v>
      </c>
      <c r="B89" s="57" t="s">
        <v>129</v>
      </c>
      <c r="C89" s="56" t="s">
        <v>130</v>
      </c>
      <c r="D89" s="55">
        <v>4</v>
      </c>
      <c r="E89" s="54">
        <v>10</v>
      </c>
      <c r="F89" s="54">
        <v>10</v>
      </c>
      <c r="G89" s="54">
        <v>10</v>
      </c>
      <c r="H89" s="54">
        <v>10</v>
      </c>
      <c r="I89" s="54">
        <v>20</v>
      </c>
      <c r="J89" s="53">
        <v>10</v>
      </c>
      <c r="K89" s="53">
        <v>10</v>
      </c>
      <c r="L89" s="53">
        <v>10</v>
      </c>
      <c r="M89" s="53">
        <v>10</v>
      </c>
      <c r="N89" s="53"/>
      <c r="O89" s="53"/>
      <c r="P89" s="53"/>
      <c r="R89" s="9">
        <f t="shared" si="13"/>
        <v>100</v>
      </c>
    </row>
    <row r="90" spans="1:18" x14ac:dyDescent="0.2">
      <c r="A90" s="58" t="str">
        <f t="shared" si="12"/>
        <v>9|5</v>
      </c>
      <c r="B90" s="57" t="s">
        <v>136</v>
      </c>
      <c r="C90" s="56" t="s">
        <v>137</v>
      </c>
      <c r="D90" s="55">
        <v>5</v>
      </c>
      <c r="E90" s="54">
        <v>5</v>
      </c>
      <c r="F90" s="54">
        <v>10</v>
      </c>
      <c r="G90" s="54">
        <v>10</v>
      </c>
      <c r="H90" s="54">
        <v>20</v>
      </c>
      <c r="I90" s="54">
        <v>15</v>
      </c>
      <c r="J90" s="53">
        <v>10</v>
      </c>
      <c r="K90" s="53">
        <v>10</v>
      </c>
      <c r="L90" s="53">
        <v>10</v>
      </c>
      <c r="M90" s="53">
        <v>10</v>
      </c>
      <c r="N90" s="53"/>
      <c r="O90" s="53"/>
      <c r="P90" s="53"/>
      <c r="R90" s="9">
        <f t="shared" si="13"/>
        <v>100</v>
      </c>
    </row>
    <row r="91" spans="1:18" x14ac:dyDescent="0.2">
      <c r="A91" s="58" t="str">
        <f t="shared" si="12"/>
        <v>9|6</v>
      </c>
      <c r="B91" s="57" t="s">
        <v>138</v>
      </c>
      <c r="C91" s="56" t="s">
        <v>81</v>
      </c>
      <c r="D91" s="55"/>
      <c r="E91" s="54"/>
      <c r="F91" s="54"/>
      <c r="G91" s="54">
        <v>20</v>
      </c>
      <c r="H91" s="54">
        <v>20</v>
      </c>
      <c r="I91" s="54">
        <v>20</v>
      </c>
      <c r="J91" s="53">
        <v>20</v>
      </c>
      <c r="K91" s="53">
        <v>20</v>
      </c>
      <c r="L91" s="53"/>
      <c r="M91" s="53"/>
      <c r="N91" s="53"/>
      <c r="O91" s="53"/>
      <c r="P91" s="53"/>
      <c r="R91" s="9">
        <f t="shared" si="13"/>
        <v>100</v>
      </c>
    </row>
    <row r="92" spans="1:18" x14ac:dyDescent="0.2">
      <c r="A92" s="58" t="str">
        <f t="shared" si="12"/>
        <v>9|7</v>
      </c>
      <c r="B92" s="57" t="s">
        <v>139</v>
      </c>
      <c r="C92" s="56" t="s">
        <v>140</v>
      </c>
      <c r="D92" s="55">
        <v>3</v>
      </c>
      <c r="E92" s="54"/>
      <c r="F92" s="54"/>
      <c r="G92" s="54">
        <v>10</v>
      </c>
      <c r="H92" s="54">
        <v>10</v>
      </c>
      <c r="I92" s="54">
        <v>20</v>
      </c>
      <c r="J92" s="53">
        <v>20</v>
      </c>
      <c r="K92" s="53">
        <v>20</v>
      </c>
      <c r="L92" s="53">
        <v>10</v>
      </c>
      <c r="M92" s="53">
        <v>10</v>
      </c>
      <c r="N92" s="53"/>
      <c r="O92" s="53"/>
      <c r="P92" s="53"/>
      <c r="R92" s="9">
        <f t="shared" si="13"/>
        <v>100</v>
      </c>
    </row>
    <row r="93" spans="1:18" x14ac:dyDescent="0.2">
      <c r="A93" s="58" t="str">
        <f t="shared" si="12"/>
        <v>9|8</v>
      </c>
      <c r="B93" s="57" t="s">
        <v>141</v>
      </c>
      <c r="C93" s="56" t="s">
        <v>211</v>
      </c>
      <c r="D93" s="55">
        <v>5</v>
      </c>
      <c r="E93" s="54">
        <v>10</v>
      </c>
      <c r="F93" s="54">
        <v>10</v>
      </c>
      <c r="G93" s="54">
        <v>10</v>
      </c>
      <c r="H93" s="54">
        <v>10</v>
      </c>
      <c r="I93" s="54">
        <v>10</v>
      </c>
      <c r="J93" s="53">
        <v>20</v>
      </c>
      <c r="K93" s="53">
        <v>10</v>
      </c>
      <c r="L93" s="53">
        <v>10</v>
      </c>
      <c r="M93" s="53">
        <v>10</v>
      </c>
      <c r="N93" s="53"/>
      <c r="O93" s="53"/>
      <c r="P93" s="53"/>
      <c r="R93" s="9">
        <f t="shared" si="13"/>
        <v>100</v>
      </c>
    </row>
    <row r="94" spans="1:18" x14ac:dyDescent="0.2">
      <c r="A94" s="58" t="str">
        <f t="shared" si="12"/>
        <v>9|9</v>
      </c>
      <c r="B94" s="57" t="s">
        <v>159</v>
      </c>
      <c r="C94" s="56" t="s">
        <v>214</v>
      </c>
      <c r="D94" s="55">
        <v>6</v>
      </c>
      <c r="E94" s="54">
        <v>10</v>
      </c>
      <c r="F94" s="54">
        <v>10</v>
      </c>
      <c r="G94" s="54">
        <v>10</v>
      </c>
      <c r="H94" s="54">
        <v>10</v>
      </c>
      <c r="I94" s="54">
        <v>20</v>
      </c>
      <c r="J94" s="53">
        <v>10</v>
      </c>
      <c r="K94" s="53">
        <v>10</v>
      </c>
      <c r="L94" s="53">
        <v>10</v>
      </c>
      <c r="M94" s="53">
        <v>10</v>
      </c>
      <c r="N94" s="53"/>
      <c r="O94" s="53"/>
      <c r="P94" s="53"/>
      <c r="R94" s="9">
        <f t="shared" si="13"/>
        <v>100</v>
      </c>
    </row>
    <row r="95" spans="1:18" x14ac:dyDescent="0.2">
      <c r="A95" s="58" t="str">
        <f t="shared" si="12"/>
        <v>9|10</v>
      </c>
      <c r="B95" s="57" t="s">
        <v>175</v>
      </c>
      <c r="C95" s="56" t="s">
        <v>215</v>
      </c>
      <c r="D95" s="55">
        <v>6</v>
      </c>
      <c r="E95" s="54"/>
      <c r="F95" s="54"/>
      <c r="G95" s="54">
        <v>10</v>
      </c>
      <c r="H95" s="54">
        <v>10</v>
      </c>
      <c r="I95" s="54">
        <v>20</v>
      </c>
      <c r="J95" s="53">
        <v>20</v>
      </c>
      <c r="K95" s="53">
        <v>20</v>
      </c>
      <c r="L95" s="53">
        <v>10</v>
      </c>
      <c r="M95" s="53">
        <v>10</v>
      </c>
      <c r="N95" s="53"/>
      <c r="O95" s="53"/>
      <c r="P95" s="53"/>
      <c r="R95" s="9">
        <f t="shared" si="13"/>
        <v>100</v>
      </c>
    </row>
    <row r="96" spans="1:18" x14ac:dyDescent="0.2">
      <c r="A96" s="58" t="str">
        <f t="shared" si="12"/>
        <v>9|11</v>
      </c>
      <c r="B96" s="57" t="s">
        <v>179</v>
      </c>
      <c r="C96" s="56" t="s">
        <v>178</v>
      </c>
      <c r="D96" s="55"/>
      <c r="E96" s="54"/>
      <c r="F96" s="54">
        <v>5</v>
      </c>
      <c r="G96" s="54">
        <v>5</v>
      </c>
      <c r="H96" s="54">
        <v>20</v>
      </c>
      <c r="I96" s="54">
        <v>20</v>
      </c>
      <c r="J96" s="53">
        <v>20</v>
      </c>
      <c r="K96" s="53">
        <v>10</v>
      </c>
      <c r="L96" s="53">
        <v>10</v>
      </c>
      <c r="M96" s="53">
        <v>10</v>
      </c>
      <c r="N96" s="53"/>
      <c r="O96" s="53"/>
      <c r="P96" s="53"/>
      <c r="R96" s="9">
        <f t="shared" si="13"/>
        <v>100</v>
      </c>
    </row>
    <row r="97" spans="1:18" x14ac:dyDescent="0.2">
      <c r="A97" s="58" t="str">
        <f t="shared" si="12"/>
        <v>9|12</v>
      </c>
      <c r="B97" s="57" t="s">
        <v>183</v>
      </c>
      <c r="C97" s="56" t="s">
        <v>184</v>
      </c>
      <c r="D97" s="55"/>
      <c r="E97" s="54">
        <v>10</v>
      </c>
      <c r="F97" s="54">
        <v>10</v>
      </c>
      <c r="G97" s="54">
        <v>10</v>
      </c>
      <c r="H97" s="54">
        <v>10</v>
      </c>
      <c r="I97" s="54">
        <v>20</v>
      </c>
      <c r="J97" s="53">
        <v>10</v>
      </c>
      <c r="K97" s="53">
        <v>10</v>
      </c>
      <c r="L97" s="53">
        <v>10</v>
      </c>
      <c r="M97" s="53">
        <v>10</v>
      </c>
      <c r="N97" s="53"/>
      <c r="O97" s="53"/>
      <c r="P97" s="53"/>
      <c r="R97" s="9">
        <f t="shared" si="13"/>
        <v>100</v>
      </c>
    </row>
    <row r="99" spans="1:18" ht="13.5" thickBot="1" x14ac:dyDescent="0.25">
      <c r="A99" s="67" t="s">
        <v>213</v>
      </c>
      <c r="B99" s="66">
        <v>10</v>
      </c>
      <c r="C99" s="65"/>
      <c r="D99" s="64"/>
      <c r="E99" s="63">
        <v>1</v>
      </c>
      <c r="F99" s="63">
        <v>2</v>
      </c>
      <c r="G99" s="63">
        <v>3</v>
      </c>
      <c r="H99" s="63">
        <v>4</v>
      </c>
      <c r="I99" s="63">
        <v>5</v>
      </c>
      <c r="J99" s="63">
        <v>6</v>
      </c>
      <c r="K99" s="63">
        <v>7</v>
      </c>
      <c r="L99" s="63">
        <v>8</v>
      </c>
      <c r="M99" s="63">
        <v>9</v>
      </c>
      <c r="N99" s="63">
        <v>10</v>
      </c>
      <c r="O99" s="63">
        <v>11</v>
      </c>
      <c r="P99" s="63">
        <v>12</v>
      </c>
    </row>
    <row r="100" spans="1:18" ht="13.5" thickTop="1" x14ac:dyDescent="0.2">
      <c r="A100" s="62" t="str">
        <f t="shared" ref="A100:A111" si="14">CONCATENATE($B$99,"|",B100)</f>
        <v>10|1</v>
      </c>
      <c r="B100" s="61">
        <v>1</v>
      </c>
      <c r="C100" s="56" t="s">
        <v>125</v>
      </c>
      <c r="D100" s="55">
        <v>1</v>
      </c>
      <c r="E100" s="59">
        <v>20</v>
      </c>
      <c r="F100" s="59">
        <v>30</v>
      </c>
      <c r="G100" s="59">
        <v>20</v>
      </c>
      <c r="H100" s="59">
        <v>20</v>
      </c>
      <c r="I100" s="59">
        <v>10</v>
      </c>
      <c r="J100" s="60"/>
      <c r="K100" s="60"/>
      <c r="L100" s="60"/>
      <c r="M100" s="60"/>
      <c r="N100" s="60"/>
      <c r="O100" s="60"/>
      <c r="P100" s="60"/>
      <c r="R100" s="9">
        <f t="shared" ref="R100:R111" si="15">SUM(E100:P100)</f>
        <v>100</v>
      </c>
    </row>
    <row r="101" spans="1:18" x14ac:dyDescent="0.2">
      <c r="A101" s="58" t="str">
        <f t="shared" si="14"/>
        <v>10|2</v>
      </c>
      <c r="B101" s="57" t="s">
        <v>126</v>
      </c>
      <c r="C101" s="56" t="s">
        <v>127</v>
      </c>
      <c r="D101" s="55">
        <v>2</v>
      </c>
      <c r="E101" s="59">
        <v>10</v>
      </c>
      <c r="F101" s="59">
        <v>10</v>
      </c>
      <c r="G101" s="59">
        <v>20</v>
      </c>
      <c r="H101" s="59">
        <v>10</v>
      </c>
      <c r="I101" s="59">
        <v>10</v>
      </c>
      <c r="J101" s="53">
        <v>10</v>
      </c>
      <c r="K101" s="53">
        <v>10</v>
      </c>
      <c r="L101" s="53">
        <v>10</v>
      </c>
      <c r="M101" s="53">
        <v>10</v>
      </c>
      <c r="N101" s="53"/>
      <c r="O101" s="53"/>
      <c r="P101" s="53"/>
      <c r="R101" s="9">
        <f t="shared" si="15"/>
        <v>100</v>
      </c>
    </row>
    <row r="102" spans="1:18" x14ac:dyDescent="0.2">
      <c r="A102" s="58" t="str">
        <f t="shared" si="14"/>
        <v>10|3</v>
      </c>
      <c r="B102" s="57" t="s">
        <v>128</v>
      </c>
      <c r="C102" s="56" t="s">
        <v>71</v>
      </c>
      <c r="D102" s="55">
        <v>3</v>
      </c>
      <c r="E102" s="54">
        <v>20</v>
      </c>
      <c r="F102" s="54">
        <v>20</v>
      </c>
      <c r="G102" s="54">
        <v>20</v>
      </c>
      <c r="H102" s="54">
        <v>20</v>
      </c>
      <c r="I102" s="54">
        <v>20</v>
      </c>
      <c r="J102" s="53"/>
      <c r="K102" s="53"/>
      <c r="L102" s="53"/>
      <c r="M102" s="53"/>
      <c r="N102" s="53"/>
      <c r="O102" s="53"/>
      <c r="P102" s="53"/>
      <c r="R102" s="9">
        <f t="shared" si="15"/>
        <v>100</v>
      </c>
    </row>
    <row r="103" spans="1:18" x14ac:dyDescent="0.2">
      <c r="A103" s="58" t="str">
        <f t="shared" si="14"/>
        <v>10|4</v>
      </c>
      <c r="B103" s="57" t="s">
        <v>129</v>
      </c>
      <c r="C103" s="56" t="s">
        <v>130</v>
      </c>
      <c r="D103" s="55">
        <v>4</v>
      </c>
      <c r="E103" s="54">
        <v>5</v>
      </c>
      <c r="F103" s="54">
        <v>10</v>
      </c>
      <c r="G103" s="54">
        <v>15</v>
      </c>
      <c r="H103" s="54">
        <v>10</v>
      </c>
      <c r="I103" s="54">
        <v>10</v>
      </c>
      <c r="J103" s="53">
        <v>10</v>
      </c>
      <c r="K103" s="53">
        <v>10</v>
      </c>
      <c r="L103" s="53">
        <v>10</v>
      </c>
      <c r="M103" s="53">
        <v>10</v>
      </c>
      <c r="N103" s="53">
        <v>10</v>
      </c>
      <c r="O103" s="53"/>
      <c r="P103" s="53"/>
      <c r="R103" s="9">
        <f t="shared" si="15"/>
        <v>100</v>
      </c>
    </row>
    <row r="104" spans="1:18" x14ac:dyDescent="0.2">
      <c r="A104" s="58" t="str">
        <f t="shared" si="14"/>
        <v>10|5</v>
      </c>
      <c r="B104" s="57" t="s">
        <v>136</v>
      </c>
      <c r="C104" s="56" t="s">
        <v>137</v>
      </c>
      <c r="D104" s="55"/>
      <c r="E104" s="54">
        <v>5</v>
      </c>
      <c r="F104" s="54">
        <v>10</v>
      </c>
      <c r="G104" s="54">
        <v>15</v>
      </c>
      <c r="H104" s="54">
        <v>10</v>
      </c>
      <c r="I104" s="54">
        <v>10</v>
      </c>
      <c r="J104" s="53">
        <v>10</v>
      </c>
      <c r="K104" s="53">
        <v>10</v>
      </c>
      <c r="L104" s="53">
        <v>10</v>
      </c>
      <c r="M104" s="53">
        <v>10</v>
      </c>
      <c r="N104" s="53">
        <v>10</v>
      </c>
      <c r="O104" s="53"/>
      <c r="P104" s="53"/>
      <c r="R104" s="9">
        <f t="shared" si="15"/>
        <v>100</v>
      </c>
    </row>
    <row r="105" spans="1:18" x14ac:dyDescent="0.2">
      <c r="A105" s="58" t="str">
        <f t="shared" si="14"/>
        <v>10|6</v>
      </c>
      <c r="B105" s="57" t="s">
        <v>138</v>
      </c>
      <c r="C105" s="56" t="s">
        <v>81</v>
      </c>
      <c r="D105" s="55">
        <v>5</v>
      </c>
      <c r="E105" s="54"/>
      <c r="F105" s="54"/>
      <c r="G105" s="54">
        <v>20</v>
      </c>
      <c r="H105" s="54">
        <v>20</v>
      </c>
      <c r="I105" s="54">
        <v>20</v>
      </c>
      <c r="J105" s="53">
        <v>20</v>
      </c>
      <c r="K105" s="53">
        <v>20</v>
      </c>
      <c r="L105" s="53"/>
      <c r="M105" s="53"/>
      <c r="N105" s="53"/>
      <c r="O105" s="53"/>
      <c r="P105" s="53"/>
      <c r="R105" s="9">
        <f t="shared" si="15"/>
        <v>100</v>
      </c>
    </row>
    <row r="106" spans="1:18" x14ac:dyDescent="0.2">
      <c r="A106" s="58" t="str">
        <f t="shared" si="14"/>
        <v>10|7</v>
      </c>
      <c r="B106" s="57" t="s">
        <v>139</v>
      </c>
      <c r="C106" s="56" t="s">
        <v>140</v>
      </c>
      <c r="D106" s="55">
        <v>3</v>
      </c>
      <c r="E106" s="54"/>
      <c r="F106" s="54"/>
      <c r="G106" s="54">
        <v>10</v>
      </c>
      <c r="H106" s="54">
        <v>10</v>
      </c>
      <c r="I106" s="54">
        <v>10</v>
      </c>
      <c r="J106" s="53">
        <v>20</v>
      </c>
      <c r="K106" s="53">
        <v>20</v>
      </c>
      <c r="L106" s="53">
        <v>10</v>
      </c>
      <c r="M106" s="53">
        <v>10</v>
      </c>
      <c r="N106" s="53">
        <v>10</v>
      </c>
      <c r="O106" s="53"/>
      <c r="P106" s="53"/>
      <c r="R106" s="9">
        <f t="shared" si="15"/>
        <v>100</v>
      </c>
    </row>
    <row r="107" spans="1:18" x14ac:dyDescent="0.2">
      <c r="A107" s="58" t="str">
        <f t="shared" si="14"/>
        <v>10|8</v>
      </c>
      <c r="B107" s="57" t="s">
        <v>141</v>
      </c>
      <c r="C107" s="56" t="s">
        <v>211</v>
      </c>
      <c r="D107" s="55">
        <v>5</v>
      </c>
      <c r="E107" s="54">
        <v>5</v>
      </c>
      <c r="F107" s="54">
        <v>5</v>
      </c>
      <c r="G107" s="54">
        <v>10</v>
      </c>
      <c r="H107" s="54">
        <v>10</v>
      </c>
      <c r="I107" s="54">
        <v>10</v>
      </c>
      <c r="J107" s="53">
        <v>20</v>
      </c>
      <c r="K107" s="53">
        <v>10</v>
      </c>
      <c r="L107" s="53">
        <v>10</v>
      </c>
      <c r="M107" s="53">
        <v>10</v>
      </c>
      <c r="N107" s="53">
        <v>10</v>
      </c>
      <c r="O107" s="53"/>
      <c r="P107" s="53"/>
      <c r="R107" s="9">
        <f t="shared" si="15"/>
        <v>100</v>
      </c>
    </row>
    <row r="108" spans="1:18" x14ac:dyDescent="0.2">
      <c r="A108" s="58" t="str">
        <f t="shared" si="14"/>
        <v>10|9</v>
      </c>
      <c r="B108" s="57" t="s">
        <v>159</v>
      </c>
      <c r="C108" s="56" t="s">
        <v>214</v>
      </c>
      <c r="D108" s="55">
        <v>6</v>
      </c>
      <c r="E108" s="54">
        <v>5</v>
      </c>
      <c r="F108" s="54">
        <v>5</v>
      </c>
      <c r="G108" s="54">
        <v>10</v>
      </c>
      <c r="H108" s="54">
        <v>10</v>
      </c>
      <c r="I108" s="54">
        <v>10</v>
      </c>
      <c r="J108" s="53">
        <v>20</v>
      </c>
      <c r="K108" s="53">
        <v>10</v>
      </c>
      <c r="L108" s="53">
        <v>10</v>
      </c>
      <c r="M108" s="53">
        <v>10</v>
      </c>
      <c r="N108" s="53">
        <v>10</v>
      </c>
      <c r="O108" s="53"/>
      <c r="P108" s="53"/>
      <c r="R108" s="9">
        <f t="shared" si="15"/>
        <v>100</v>
      </c>
    </row>
    <row r="109" spans="1:18" x14ac:dyDescent="0.2">
      <c r="A109" s="58" t="str">
        <f t="shared" si="14"/>
        <v>10|10</v>
      </c>
      <c r="B109" s="57" t="s">
        <v>175</v>
      </c>
      <c r="C109" s="56" t="s">
        <v>215</v>
      </c>
      <c r="D109" s="55">
        <v>6</v>
      </c>
      <c r="E109" s="54"/>
      <c r="F109" s="54"/>
      <c r="G109" s="54">
        <v>10</v>
      </c>
      <c r="H109" s="54">
        <v>10</v>
      </c>
      <c r="I109" s="54">
        <v>10</v>
      </c>
      <c r="J109" s="53">
        <v>20</v>
      </c>
      <c r="K109" s="53">
        <v>20</v>
      </c>
      <c r="L109" s="53">
        <v>10</v>
      </c>
      <c r="M109" s="53">
        <v>10</v>
      </c>
      <c r="N109" s="53">
        <v>10</v>
      </c>
      <c r="O109" s="53"/>
      <c r="P109" s="53"/>
      <c r="R109" s="9">
        <f t="shared" si="15"/>
        <v>100</v>
      </c>
    </row>
    <row r="110" spans="1:18" x14ac:dyDescent="0.2">
      <c r="A110" s="58" t="str">
        <f t="shared" si="14"/>
        <v>10|11</v>
      </c>
      <c r="B110" s="57" t="s">
        <v>179</v>
      </c>
      <c r="C110" s="56" t="s">
        <v>178</v>
      </c>
      <c r="D110" s="55"/>
      <c r="E110" s="54"/>
      <c r="F110" s="54">
        <v>5</v>
      </c>
      <c r="G110" s="54">
        <v>5</v>
      </c>
      <c r="H110" s="54">
        <v>10</v>
      </c>
      <c r="I110" s="54">
        <v>20</v>
      </c>
      <c r="J110" s="53">
        <v>20</v>
      </c>
      <c r="K110" s="53">
        <v>10</v>
      </c>
      <c r="L110" s="53">
        <v>10</v>
      </c>
      <c r="M110" s="53">
        <v>10</v>
      </c>
      <c r="N110" s="53">
        <v>10</v>
      </c>
      <c r="O110" s="53"/>
      <c r="P110" s="53"/>
      <c r="R110" s="9">
        <f t="shared" si="15"/>
        <v>100</v>
      </c>
    </row>
    <row r="111" spans="1:18" x14ac:dyDescent="0.2">
      <c r="A111" s="58" t="str">
        <f t="shared" si="14"/>
        <v>10|12</v>
      </c>
      <c r="B111" s="57" t="s">
        <v>183</v>
      </c>
      <c r="C111" s="56" t="s">
        <v>184</v>
      </c>
      <c r="D111" s="55"/>
      <c r="E111" s="54">
        <v>10</v>
      </c>
      <c r="F111" s="54">
        <v>10</v>
      </c>
      <c r="G111" s="54">
        <v>10</v>
      </c>
      <c r="H111" s="54">
        <v>10</v>
      </c>
      <c r="I111" s="54">
        <v>10</v>
      </c>
      <c r="J111" s="53">
        <v>10</v>
      </c>
      <c r="K111" s="53">
        <v>10</v>
      </c>
      <c r="L111" s="53">
        <v>10</v>
      </c>
      <c r="M111" s="53">
        <v>10</v>
      </c>
      <c r="N111" s="53">
        <v>10</v>
      </c>
      <c r="O111" s="53"/>
      <c r="P111" s="53"/>
      <c r="R111" s="9">
        <f t="shared" si="15"/>
        <v>100</v>
      </c>
    </row>
    <row r="113" spans="1:18" ht="13.5" thickBot="1" x14ac:dyDescent="0.25">
      <c r="A113" s="67" t="s">
        <v>213</v>
      </c>
      <c r="B113" s="66">
        <v>11</v>
      </c>
      <c r="C113" s="65"/>
      <c r="D113" s="64"/>
      <c r="E113" s="63">
        <v>1</v>
      </c>
      <c r="F113" s="63">
        <v>2</v>
      </c>
      <c r="G113" s="63">
        <v>3</v>
      </c>
      <c r="H113" s="63">
        <v>4</v>
      </c>
      <c r="I113" s="63">
        <v>5</v>
      </c>
      <c r="J113" s="63">
        <v>6</v>
      </c>
      <c r="K113" s="63">
        <v>7</v>
      </c>
      <c r="L113" s="63">
        <v>8</v>
      </c>
      <c r="M113" s="63">
        <v>9</v>
      </c>
      <c r="N113" s="63">
        <v>10</v>
      </c>
      <c r="O113" s="63">
        <v>11</v>
      </c>
      <c r="P113" s="63">
        <v>12</v>
      </c>
    </row>
    <row r="114" spans="1:18" ht="13.5" thickTop="1" x14ac:dyDescent="0.2">
      <c r="A114" s="62" t="str">
        <f t="shared" ref="A114:A125" si="16">CONCATENATE($B$113,"|",B114)</f>
        <v>11|1</v>
      </c>
      <c r="B114" s="61">
        <v>1</v>
      </c>
      <c r="C114" s="56" t="s">
        <v>125</v>
      </c>
      <c r="D114" s="55">
        <v>1</v>
      </c>
      <c r="E114" s="59">
        <v>20</v>
      </c>
      <c r="F114" s="59">
        <v>20</v>
      </c>
      <c r="G114" s="59">
        <v>20</v>
      </c>
      <c r="H114" s="59">
        <v>20</v>
      </c>
      <c r="I114" s="59">
        <v>10</v>
      </c>
      <c r="J114" s="60">
        <v>10</v>
      </c>
      <c r="K114" s="60"/>
      <c r="L114" s="60"/>
      <c r="M114" s="60"/>
      <c r="N114" s="60"/>
      <c r="O114" s="60"/>
      <c r="P114" s="60"/>
      <c r="R114" s="9">
        <f t="shared" ref="R114:R125" si="17">SUM(E114:P114)</f>
        <v>100</v>
      </c>
    </row>
    <row r="115" spans="1:18" x14ac:dyDescent="0.2">
      <c r="A115" s="58" t="str">
        <f t="shared" si="16"/>
        <v>11|2</v>
      </c>
      <c r="B115" s="57" t="s">
        <v>126</v>
      </c>
      <c r="C115" s="56" t="s">
        <v>127</v>
      </c>
      <c r="D115" s="55">
        <v>2</v>
      </c>
      <c r="E115" s="59">
        <v>10</v>
      </c>
      <c r="F115" s="59">
        <v>10</v>
      </c>
      <c r="G115" s="59">
        <v>20</v>
      </c>
      <c r="H115" s="59">
        <v>10</v>
      </c>
      <c r="I115" s="59">
        <v>10</v>
      </c>
      <c r="J115" s="53">
        <v>10</v>
      </c>
      <c r="K115" s="53">
        <v>10</v>
      </c>
      <c r="L115" s="53">
        <v>10</v>
      </c>
      <c r="M115" s="53">
        <v>10</v>
      </c>
      <c r="N115" s="53"/>
      <c r="O115" s="53"/>
      <c r="P115" s="53"/>
      <c r="R115" s="9">
        <f t="shared" si="17"/>
        <v>100</v>
      </c>
    </row>
    <row r="116" spans="1:18" x14ac:dyDescent="0.2">
      <c r="A116" s="58" t="str">
        <f t="shared" si="16"/>
        <v>11|3</v>
      </c>
      <c r="B116" s="57" t="s">
        <v>128</v>
      </c>
      <c r="C116" s="56" t="s">
        <v>71</v>
      </c>
      <c r="D116" s="55">
        <v>3</v>
      </c>
      <c r="E116" s="54">
        <v>20</v>
      </c>
      <c r="F116" s="54">
        <v>20</v>
      </c>
      <c r="G116" s="54">
        <v>20</v>
      </c>
      <c r="H116" s="54">
        <v>20</v>
      </c>
      <c r="I116" s="54">
        <v>20</v>
      </c>
      <c r="J116" s="53"/>
      <c r="K116" s="53"/>
      <c r="L116" s="53"/>
      <c r="M116" s="53"/>
      <c r="N116" s="53"/>
      <c r="O116" s="53"/>
      <c r="P116" s="53"/>
      <c r="R116" s="9">
        <f t="shared" si="17"/>
        <v>100</v>
      </c>
    </row>
    <row r="117" spans="1:18" x14ac:dyDescent="0.2">
      <c r="A117" s="58" t="str">
        <f t="shared" si="16"/>
        <v>11|4</v>
      </c>
      <c r="B117" s="57" t="s">
        <v>129</v>
      </c>
      <c r="C117" s="56" t="s">
        <v>130</v>
      </c>
      <c r="D117" s="55"/>
      <c r="E117" s="54">
        <v>5</v>
      </c>
      <c r="F117" s="54">
        <v>10</v>
      </c>
      <c r="G117" s="54">
        <v>10</v>
      </c>
      <c r="H117" s="54">
        <v>10</v>
      </c>
      <c r="I117" s="54">
        <v>10</v>
      </c>
      <c r="J117" s="53">
        <v>10</v>
      </c>
      <c r="K117" s="53">
        <v>10</v>
      </c>
      <c r="L117" s="53">
        <v>10</v>
      </c>
      <c r="M117" s="53">
        <v>10</v>
      </c>
      <c r="N117" s="53">
        <v>10</v>
      </c>
      <c r="O117" s="53">
        <v>5</v>
      </c>
      <c r="P117" s="53"/>
      <c r="R117" s="9">
        <f t="shared" si="17"/>
        <v>100</v>
      </c>
    </row>
    <row r="118" spans="1:18" x14ac:dyDescent="0.2">
      <c r="A118" s="58" t="str">
        <f t="shared" si="16"/>
        <v>11|5</v>
      </c>
      <c r="B118" s="57" t="s">
        <v>136</v>
      </c>
      <c r="C118" s="56" t="s">
        <v>137</v>
      </c>
      <c r="D118" s="55">
        <v>4</v>
      </c>
      <c r="E118" s="54">
        <v>5</v>
      </c>
      <c r="F118" s="54">
        <v>10</v>
      </c>
      <c r="G118" s="54">
        <v>10</v>
      </c>
      <c r="H118" s="54">
        <v>10</v>
      </c>
      <c r="I118" s="54">
        <v>10</v>
      </c>
      <c r="J118" s="53">
        <v>10</v>
      </c>
      <c r="K118" s="53">
        <v>10</v>
      </c>
      <c r="L118" s="53">
        <v>10</v>
      </c>
      <c r="M118" s="53">
        <v>10</v>
      </c>
      <c r="N118" s="53">
        <v>10</v>
      </c>
      <c r="O118" s="53">
        <v>5</v>
      </c>
      <c r="P118" s="53"/>
      <c r="R118" s="9">
        <f t="shared" si="17"/>
        <v>100</v>
      </c>
    </row>
    <row r="119" spans="1:18" x14ac:dyDescent="0.2">
      <c r="A119" s="58" t="str">
        <f t="shared" si="16"/>
        <v>11|6</v>
      </c>
      <c r="B119" s="57" t="s">
        <v>138</v>
      </c>
      <c r="C119" s="56" t="s">
        <v>81</v>
      </c>
      <c r="D119" s="55">
        <v>5</v>
      </c>
      <c r="E119" s="54"/>
      <c r="F119" s="54"/>
      <c r="G119" s="54">
        <v>10</v>
      </c>
      <c r="H119" s="54">
        <v>20</v>
      </c>
      <c r="I119" s="54">
        <v>20</v>
      </c>
      <c r="J119" s="53">
        <v>20</v>
      </c>
      <c r="K119" s="53">
        <v>20</v>
      </c>
      <c r="L119" s="53">
        <v>10</v>
      </c>
      <c r="M119" s="53"/>
      <c r="N119" s="53"/>
      <c r="O119" s="53"/>
      <c r="P119" s="53"/>
      <c r="R119" s="9">
        <f t="shared" si="17"/>
        <v>100</v>
      </c>
    </row>
    <row r="120" spans="1:18" x14ac:dyDescent="0.2">
      <c r="A120" s="58" t="str">
        <f t="shared" si="16"/>
        <v>11|7</v>
      </c>
      <c r="B120" s="57" t="s">
        <v>139</v>
      </c>
      <c r="C120" s="56" t="s">
        <v>140</v>
      </c>
      <c r="D120" s="55">
        <v>3</v>
      </c>
      <c r="E120" s="54"/>
      <c r="F120" s="54"/>
      <c r="G120" s="54">
        <v>10</v>
      </c>
      <c r="H120" s="54">
        <v>10</v>
      </c>
      <c r="I120" s="54">
        <v>10</v>
      </c>
      <c r="J120" s="53">
        <v>10</v>
      </c>
      <c r="K120" s="53">
        <v>20</v>
      </c>
      <c r="L120" s="53">
        <v>10</v>
      </c>
      <c r="M120" s="53">
        <v>10</v>
      </c>
      <c r="N120" s="53">
        <v>10</v>
      </c>
      <c r="O120" s="53">
        <v>10</v>
      </c>
      <c r="P120" s="53"/>
      <c r="R120" s="9">
        <f t="shared" si="17"/>
        <v>100</v>
      </c>
    </row>
    <row r="121" spans="1:18" x14ac:dyDescent="0.2">
      <c r="A121" s="58" t="str">
        <f t="shared" si="16"/>
        <v>11|8</v>
      </c>
      <c r="B121" s="57" t="s">
        <v>141</v>
      </c>
      <c r="C121" s="56" t="s">
        <v>211</v>
      </c>
      <c r="D121" s="55">
        <v>5</v>
      </c>
      <c r="E121" s="54">
        <v>5</v>
      </c>
      <c r="F121" s="54">
        <v>5</v>
      </c>
      <c r="G121" s="54">
        <v>10</v>
      </c>
      <c r="H121" s="54">
        <v>10</v>
      </c>
      <c r="I121" s="54">
        <v>10</v>
      </c>
      <c r="J121" s="53">
        <v>15</v>
      </c>
      <c r="K121" s="53">
        <v>10</v>
      </c>
      <c r="L121" s="53">
        <v>10</v>
      </c>
      <c r="M121" s="53">
        <v>10</v>
      </c>
      <c r="N121" s="53">
        <v>10</v>
      </c>
      <c r="O121" s="53">
        <v>5</v>
      </c>
      <c r="P121" s="53"/>
      <c r="R121" s="9">
        <f t="shared" si="17"/>
        <v>100</v>
      </c>
    </row>
    <row r="122" spans="1:18" x14ac:dyDescent="0.2">
      <c r="A122" s="58" t="str">
        <f t="shared" si="16"/>
        <v>11|9</v>
      </c>
      <c r="B122" s="57" t="s">
        <v>159</v>
      </c>
      <c r="C122" s="56" t="s">
        <v>214</v>
      </c>
      <c r="D122" s="55">
        <v>6</v>
      </c>
      <c r="E122" s="54">
        <v>5</v>
      </c>
      <c r="F122" s="54">
        <v>5</v>
      </c>
      <c r="G122" s="54">
        <v>5</v>
      </c>
      <c r="H122" s="54">
        <v>10</v>
      </c>
      <c r="I122" s="54">
        <v>10</v>
      </c>
      <c r="J122" s="53">
        <v>20</v>
      </c>
      <c r="K122" s="53">
        <v>10</v>
      </c>
      <c r="L122" s="53">
        <v>10</v>
      </c>
      <c r="M122" s="53">
        <v>10</v>
      </c>
      <c r="N122" s="53">
        <v>10</v>
      </c>
      <c r="O122" s="53">
        <v>5</v>
      </c>
      <c r="P122" s="53"/>
      <c r="R122" s="9">
        <f t="shared" si="17"/>
        <v>100</v>
      </c>
    </row>
    <row r="123" spans="1:18" x14ac:dyDescent="0.2">
      <c r="A123" s="58" t="str">
        <f t="shared" si="16"/>
        <v>11|10</v>
      </c>
      <c r="B123" s="57" t="s">
        <v>175</v>
      </c>
      <c r="C123" s="56" t="s">
        <v>215</v>
      </c>
      <c r="D123" s="55">
        <v>6</v>
      </c>
      <c r="E123" s="54"/>
      <c r="F123" s="54"/>
      <c r="G123" s="54">
        <v>10</v>
      </c>
      <c r="H123" s="54">
        <v>10</v>
      </c>
      <c r="I123" s="54">
        <v>10</v>
      </c>
      <c r="J123" s="53">
        <v>10</v>
      </c>
      <c r="K123" s="53">
        <v>20</v>
      </c>
      <c r="L123" s="53">
        <v>10</v>
      </c>
      <c r="M123" s="53">
        <v>10</v>
      </c>
      <c r="N123" s="53">
        <v>10</v>
      </c>
      <c r="O123" s="53">
        <v>10</v>
      </c>
      <c r="P123" s="53"/>
      <c r="R123" s="9">
        <f t="shared" si="17"/>
        <v>100</v>
      </c>
    </row>
    <row r="124" spans="1:18" x14ac:dyDescent="0.2">
      <c r="A124" s="58" t="str">
        <f t="shared" si="16"/>
        <v>11|11</v>
      </c>
      <c r="B124" s="57" t="s">
        <v>179</v>
      </c>
      <c r="C124" s="56" t="s">
        <v>178</v>
      </c>
      <c r="D124" s="55"/>
      <c r="E124" s="54"/>
      <c r="F124" s="54">
        <v>5</v>
      </c>
      <c r="G124" s="54">
        <v>5</v>
      </c>
      <c r="H124" s="54">
        <v>10</v>
      </c>
      <c r="I124" s="54">
        <v>15</v>
      </c>
      <c r="J124" s="53">
        <v>20</v>
      </c>
      <c r="K124" s="53">
        <v>10</v>
      </c>
      <c r="L124" s="53">
        <v>10</v>
      </c>
      <c r="M124" s="53">
        <v>10</v>
      </c>
      <c r="N124" s="53">
        <v>10</v>
      </c>
      <c r="O124" s="53">
        <v>5</v>
      </c>
      <c r="P124" s="53"/>
      <c r="R124" s="9">
        <f t="shared" si="17"/>
        <v>100</v>
      </c>
    </row>
    <row r="125" spans="1:18" x14ac:dyDescent="0.2">
      <c r="A125" s="58" t="str">
        <f t="shared" si="16"/>
        <v>11|12</v>
      </c>
      <c r="B125" s="57" t="s">
        <v>183</v>
      </c>
      <c r="C125" s="56" t="s">
        <v>184</v>
      </c>
      <c r="D125" s="55"/>
      <c r="E125" s="54">
        <v>5</v>
      </c>
      <c r="F125" s="54">
        <v>10</v>
      </c>
      <c r="G125" s="54">
        <v>10</v>
      </c>
      <c r="H125" s="54">
        <v>10</v>
      </c>
      <c r="I125" s="54">
        <v>10</v>
      </c>
      <c r="J125" s="53">
        <v>10</v>
      </c>
      <c r="K125" s="53">
        <v>10</v>
      </c>
      <c r="L125" s="53">
        <v>10</v>
      </c>
      <c r="M125" s="53">
        <v>10</v>
      </c>
      <c r="N125" s="53">
        <v>10</v>
      </c>
      <c r="O125" s="53">
        <v>5</v>
      </c>
      <c r="P125" s="53"/>
      <c r="R125" s="9">
        <f t="shared" si="17"/>
        <v>100</v>
      </c>
    </row>
    <row r="127" spans="1:18" ht="13.5" thickBot="1" x14ac:dyDescent="0.25">
      <c r="A127" s="67" t="s">
        <v>213</v>
      </c>
      <c r="B127" s="66">
        <v>12</v>
      </c>
      <c r="C127" s="65"/>
      <c r="D127" s="64"/>
      <c r="E127" s="63">
        <v>1</v>
      </c>
      <c r="F127" s="63">
        <v>2</v>
      </c>
      <c r="G127" s="63">
        <v>3</v>
      </c>
      <c r="H127" s="63">
        <v>4</v>
      </c>
      <c r="I127" s="63">
        <v>5</v>
      </c>
      <c r="J127" s="63">
        <v>6</v>
      </c>
      <c r="K127" s="63">
        <v>7</v>
      </c>
      <c r="L127" s="63">
        <v>8</v>
      </c>
      <c r="M127" s="63">
        <v>9</v>
      </c>
      <c r="N127" s="63">
        <v>10</v>
      </c>
      <c r="O127" s="63">
        <v>11</v>
      </c>
      <c r="P127" s="63">
        <v>12</v>
      </c>
    </row>
    <row r="128" spans="1:18" ht="13.5" thickTop="1" x14ac:dyDescent="0.2">
      <c r="A128" s="62" t="str">
        <f t="shared" ref="A128:A139" si="18">CONCATENATE($B$127,"|",B128)</f>
        <v>12|1</v>
      </c>
      <c r="B128" s="61">
        <v>1</v>
      </c>
      <c r="C128" s="56" t="s">
        <v>125</v>
      </c>
      <c r="D128" s="55">
        <v>1</v>
      </c>
      <c r="E128" s="59">
        <v>20</v>
      </c>
      <c r="F128" s="59">
        <v>20</v>
      </c>
      <c r="G128" s="59">
        <v>20</v>
      </c>
      <c r="H128" s="59">
        <v>20</v>
      </c>
      <c r="I128" s="59">
        <v>10</v>
      </c>
      <c r="J128" s="60">
        <v>10</v>
      </c>
      <c r="K128" s="60"/>
      <c r="L128" s="60"/>
      <c r="M128" s="60"/>
      <c r="N128" s="60"/>
      <c r="O128" s="60"/>
      <c r="P128" s="60"/>
      <c r="R128" s="9">
        <f t="shared" ref="R128:R139" si="19">SUM(E128:P128)</f>
        <v>100</v>
      </c>
    </row>
    <row r="129" spans="1:18" x14ac:dyDescent="0.2">
      <c r="A129" s="58" t="str">
        <f t="shared" si="18"/>
        <v>12|2</v>
      </c>
      <c r="B129" s="57" t="s">
        <v>126</v>
      </c>
      <c r="C129" s="56" t="s">
        <v>127</v>
      </c>
      <c r="D129" s="55">
        <v>2</v>
      </c>
      <c r="E129" s="59">
        <v>10</v>
      </c>
      <c r="F129" s="59">
        <v>10</v>
      </c>
      <c r="G129" s="59">
        <v>10</v>
      </c>
      <c r="H129" s="59">
        <v>10</v>
      </c>
      <c r="I129" s="59">
        <v>10</v>
      </c>
      <c r="J129" s="53">
        <v>10</v>
      </c>
      <c r="K129" s="53">
        <v>10</v>
      </c>
      <c r="L129" s="53">
        <v>10</v>
      </c>
      <c r="M129" s="53">
        <v>10</v>
      </c>
      <c r="N129" s="53">
        <v>10</v>
      </c>
      <c r="O129" s="53"/>
      <c r="P129" s="53"/>
      <c r="R129" s="9">
        <f t="shared" si="19"/>
        <v>100</v>
      </c>
    </row>
    <row r="130" spans="1:18" x14ac:dyDescent="0.2">
      <c r="A130" s="58" t="str">
        <f t="shared" si="18"/>
        <v>12|3</v>
      </c>
      <c r="B130" s="57" t="s">
        <v>128</v>
      </c>
      <c r="C130" s="56" t="s">
        <v>71</v>
      </c>
      <c r="D130" s="55">
        <v>3</v>
      </c>
      <c r="E130" s="54">
        <v>10</v>
      </c>
      <c r="F130" s="54">
        <v>20</v>
      </c>
      <c r="G130" s="54">
        <v>20</v>
      </c>
      <c r="H130" s="54">
        <v>20</v>
      </c>
      <c r="I130" s="54">
        <v>20</v>
      </c>
      <c r="J130" s="53">
        <v>10</v>
      </c>
      <c r="K130" s="53"/>
      <c r="L130" s="53"/>
      <c r="M130" s="53"/>
      <c r="N130" s="53"/>
      <c r="O130" s="53"/>
      <c r="P130" s="53"/>
      <c r="R130" s="9">
        <f t="shared" si="19"/>
        <v>100</v>
      </c>
    </row>
    <row r="131" spans="1:18" x14ac:dyDescent="0.2">
      <c r="A131" s="58" t="str">
        <f t="shared" si="18"/>
        <v>12|4</v>
      </c>
      <c r="B131" s="57" t="s">
        <v>129</v>
      </c>
      <c r="C131" s="56" t="s">
        <v>130</v>
      </c>
      <c r="D131" s="55"/>
      <c r="E131" s="54">
        <v>5</v>
      </c>
      <c r="F131" s="54">
        <v>5</v>
      </c>
      <c r="G131" s="54">
        <v>10</v>
      </c>
      <c r="H131" s="54">
        <v>10</v>
      </c>
      <c r="I131" s="54">
        <v>10</v>
      </c>
      <c r="J131" s="53">
        <v>10</v>
      </c>
      <c r="K131" s="53">
        <v>10</v>
      </c>
      <c r="L131" s="53">
        <v>10</v>
      </c>
      <c r="M131" s="53">
        <v>10</v>
      </c>
      <c r="N131" s="53">
        <v>10</v>
      </c>
      <c r="O131" s="53">
        <v>5</v>
      </c>
      <c r="P131" s="53">
        <v>5</v>
      </c>
      <c r="R131" s="9">
        <f t="shared" si="19"/>
        <v>100</v>
      </c>
    </row>
    <row r="132" spans="1:18" x14ac:dyDescent="0.2">
      <c r="A132" s="58" t="str">
        <f t="shared" si="18"/>
        <v>12|5</v>
      </c>
      <c r="B132" s="57" t="s">
        <v>136</v>
      </c>
      <c r="C132" s="56" t="s">
        <v>137</v>
      </c>
      <c r="D132" s="55">
        <v>4</v>
      </c>
      <c r="E132" s="54">
        <v>5</v>
      </c>
      <c r="F132" s="54">
        <v>5</v>
      </c>
      <c r="G132" s="54">
        <v>10</v>
      </c>
      <c r="H132" s="54">
        <v>10</v>
      </c>
      <c r="I132" s="54">
        <v>10</v>
      </c>
      <c r="J132" s="53">
        <v>10</v>
      </c>
      <c r="K132" s="53">
        <v>10</v>
      </c>
      <c r="L132" s="53">
        <v>10</v>
      </c>
      <c r="M132" s="53">
        <v>10</v>
      </c>
      <c r="N132" s="53">
        <v>10</v>
      </c>
      <c r="O132" s="53">
        <v>5</v>
      </c>
      <c r="P132" s="53">
        <v>5</v>
      </c>
      <c r="R132" s="9">
        <f t="shared" si="19"/>
        <v>100</v>
      </c>
    </row>
    <row r="133" spans="1:18" x14ac:dyDescent="0.2">
      <c r="A133" s="58" t="str">
        <f t="shared" si="18"/>
        <v>12|6</v>
      </c>
      <c r="B133" s="57" t="s">
        <v>138</v>
      </c>
      <c r="C133" s="56" t="s">
        <v>81</v>
      </c>
      <c r="D133" s="55">
        <v>5</v>
      </c>
      <c r="E133" s="54"/>
      <c r="F133" s="54"/>
      <c r="G133" s="54">
        <v>10</v>
      </c>
      <c r="H133" s="54">
        <v>20</v>
      </c>
      <c r="I133" s="54">
        <v>20</v>
      </c>
      <c r="J133" s="53">
        <v>20</v>
      </c>
      <c r="K133" s="53">
        <v>20</v>
      </c>
      <c r="L133" s="53">
        <v>10</v>
      </c>
      <c r="M133" s="53"/>
      <c r="N133" s="53"/>
      <c r="O133" s="53"/>
      <c r="P133" s="53"/>
      <c r="R133" s="9">
        <f t="shared" si="19"/>
        <v>100</v>
      </c>
    </row>
    <row r="134" spans="1:18" x14ac:dyDescent="0.2">
      <c r="A134" s="58" t="str">
        <f t="shared" si="18"/>
        <v>12|7</v>
      </c>
      <c r="B134" s="57" t="s">
        <v>139</v>
      </c>
      <c r="C134" s="56" t="s">
        <v>140</v>
      </c>
      <c r="D134" s="55">
        <v>3</v>
      </c>
      <c r="E134" s="54"/>
      <c r="F134" s="54"/>
      <c r="G134" s="54">
        <v>10</v>
      </c>
      <c r="H134" s="54">
        <v>10</v>
      </c>
      <c r="I134" s="54">
        <v>10</v>
      </c>
      <c r="J134" s="53">
        <v>10</v>
      </c>
      <c r="K134" s="53">
        <v>10</v>
      </c>
      <c r="L134" s="53">
        <v>10</v>
      </c>
      <c r="M134" s="53">
        <v>10</v>
      </c>
      <c r="N134" s="53">
        <v>10</v>
      </c>
      <c r="O134" s="53">
        <v>10</v>
      </c>
      <c r="P134" s="53">
        <v>10</v>
      </c>
      <c r="R134" s="9">
        <f t="shared" si="19"/>
        <v>100</v>
      </c>
    </row>
    <row r="135" spans="1:18" x14ac:dyDescent="0.2">
      <c r="A135" s="58" t="str">
        <f t="shared" si="18"/>
        <v>12|8</v>
      </c>
      <c r="B135" s="57" t="s">
        <v>141</v>
      </c>
      <c r="C135" s="56" t="s">
        <v>211</v>
      </c>
      <c r="D135" s="55">
        <v>5</v>
      </c>
      <c r="E135" s="54">
        <v>5</v>
      </c>
      <c r="F135" s="54">
        <v>5</v>
      </c>
      <c r="G135" s="54">
        <v>10</v>
      </c>
      <c r="H135" s="54">
        <v>10</v>
      </c>
      <c r="I135" s="54">
        <v>10</v>
      </c>
      <c r="J135" s="53">
        <v>10</v>
      </c>
      <c r="K135" s="53">
        <v>10</v>
      </c>
      <c r="L135" s="53">
        <v>10</v>
      </c>
      <c r="M135" s="53">
        <v>10</v>
      </c>
      <c r="N135" s="53">
        <v>10</v>
      </c>
      <c r="O135" s="53">
        <v>5</v>
      </c>
      <c r="P135" s="53">
        <v>5</v>
      </c>
      <c r="R135" s="9">
        <f t="shared" si="19"/>
        <v>100</v>
      </c>
    </row>
    <row r="136" spans="1:18" x14ac:dyDescent="0.2">
      <c r="A136" s="58" t="str">
        <f t="shared" si="18"/>
        <v>12|9</v>
      </c>
      <c r="B136" s="57" t="s">
        <v>159</v>
      </c>
      <c r="C136" s="56" t="s">
        <v>214</v>
      </c>
      <c r="D136" s="55">
        <v>6</v>
      </c>
      <c r="E136" s="54">
        <v>5</v>
      </c>
      <c r="F136" s="54">
        <v>5</v>
      </c>
      <c r="G136" s="54">
        <v>10</v>
      </c>
      <c r="H136" s="54">
        <v>10</v>
      </c>
      <c r="I136" s="54">
        <v>10</v>
      </c>
      <c r="J136" s="53">
        <v>10</v>
      </c>
      <c r="K136" s="53">
        <v>10</v>
      </c>
      <c r="L136" s="53">
        <v>10</v>
      </c>
      <c r="M136" s="53">
        <v>10</v>
      </c>
      <c r="N136" s="53">
        <v>10</v>
      </c>
      <c r="O136" s="53">
        <v>5</v>
      </c>
      <c r="P136" s="53">
        <v>5</v>
      </c>
      <c r="R136" s="9">
        <f t="shared" si="19"/>
        <v>100</v>
      </c>
    </row>
    <row r="137" spans="1:18" x14ac:dyDescent="0.2">
      <c r="A137" s="58" t="str">
        <f t="shared" si="18"/>
        <v>12|10</v>
      </c>
      <c r="B137" s="57" t="s">
        <v>175</v>
      </c>
      <c r="C137" s="56" t="s">
        <v>215</v>
      </c>
      <c r="D137" s="55">
        <v>6</v>
      </c>
      <c r="E137" s="54"/>
      <c r="F137" s="54"/>
      <c r="G137" s="54">
        <v>10</v>
      </c>
      <c r="H137" s="54">
        <v>10</v>
      </c>
      <c r="I137" s="54">
        <v>10</v>
      </c>
      <c r="J137" s="53">
        <v>10</v>
      </c>
      <c r="K137" s="53">
        <v>10</v>
      </c>
      <c r="L137" s="53">
        <v>10</v>
      </c>
      <c r="M137" s="53">
        <v>10</v>
      </c>
      <c r="N137" s="53">
        <v>10</v>
      </c>
      <c r="O137" s="53">
        <v>10</v>
      </c>
      <c r="P137" s="53">
        <v>10</v>
      </c>
      <c r="R137" s="9">
        <f t="shared" si="19"/>
        <v>100</v>
      </c>
    </row>
    <row r="138" spans="1:18" x14ac:dyDescent="0.2">
      <c r="A138" s="58" t="str">
        <f t="shared" si="18"/>
        <v>12|11</v>
      </c>
      <c r="B138" s="57" t="s">
        <v>179</v>
      </c>
      <c r="C138" s="56" t="s">
        <v>178</v>
      </c>
      <c r="D138" s="55"/>
      <c r="E138" s="54"/>
      <c r="F138" s="54"/>
      <c r="G138" s="54">
        <v>5</v>
      </c>
      <c r="H138" s="54">
        <v>10</v>
      </c>
      <c r="I138" s="54">
        <v>15</v>
      </c>
      <c r="J138" s="53">
        <v>20</v>
      </c>
      <c r="K138" s="53">
        <v>10</v>
      </c>
      <c r="L138" s="53">
        <v>10</v>
      </c>
      <c r="M138" s="53">
        <v>10</v>
      </c>
      <c r="N138" s="53">
        <v>10</v>
      </c>
      <c r="O138" s="53">
        <v>5</v>
      </c>
      <c r="P138" s="53">
        <v>5</v>
      </c>
      <c r="R138" s="9">
        <f t="shared" si="19"/>
        <v>100</v>
      </c>
    </row>
    <row r="139" spans="1:18" x14ac:dyDescent="0.2">
      <c r="A139" s="58" t="str">
        <f t="shared" si="18"/>
        <v>12|12</v>
      </c>
      <c r="B139" s="57" t="s">
        <v>183</v>
      </c>
      <c r="C139" s="56" t="s">
        <v>184</v>
      </c>
      <c r="D139" s="55"/>
      <c r="E139" s="54">
        <v>5</v>
      </c>
      <c r="F139" s="54">
        <v>5</v>
      </c>
      <c r="G139" s="54">
        <v>10</v>
      </c>
      <c r="H139" s="54">
        <v>10</v>
      </c>
      <c r="I139" s="54">
        <v>10</v>
      </c>
      <c r="J139" s="53">
        <v>10</v>
      </c>
      <c r="K139" s="53">
        <v>10</v>
      </c>
      <c r="L139" s="53">
        <v>10</v>
      </c>
      <c r="M139" s="53">
        <v>10</v>
      </c>
      <c r="N139" s="53">
        <v>10</v>
      </c>
      <c r="O139" s="53">
        <v>5</v>
      </c>
      <c r="P139" s="53">
        <v>5</v>
      </c>
      <c r="R139" s="9">
        <f t="shared" si="19"/>
        <v>100</v>
      </c>
    </row>
    <row r="141" spans="1:18" x14ac:dyDescent="0.2">
      <c r="R141" s="9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C436-8368-40DE-B7F3-D765062C4162}">
  <sheetPr>
    <pageSetUpPr fitToPage="1"/>
  </sheetPr>
  <dimension ref="A1:W65"/>
  <sheetViews>
    <sheetView showZeros="0" topLeftCell="B1" zoomScale="70" zoomScaleNormal="70" workbookViewId="0">
      <selection activeCell="C2" sqref="C2"/>
    </sheetView>
  </sheetViews>
  <sheetFormatPr defaultColWidth="9.140625" defaultRowHeight="12.75" x14ac:dyDescent="0.2"/>
  <cols>
    <col min="1" max="1" width="4.28515625" style="9" hidden="1" customWidth="1"/>
    <col min="2" max="2" width="12.5703125" style="9" customWidth="1"/>
    <col min="3" max="3" width="37.5703125" style="9" customWidth="1"/>
    <col min="4" max="4" width="30.7109375" style="9" customWidth="1"/>
    <col min="5" max="5" width="3.28515625" style="9" customWidth="1"/>
    <col min="6" max="17" width="10.5703125" style="9" customWidth="1"/>
    <col min="18" max="18" width="7.140625" style="9" bestFit="1" customWidth="1"/>
    <col min="19" max="19" width="12" style="9" customWidth="1"/>
    <col min="20" max="20" width="8.5703125" style="9" customWidth="1"/>
    <col min="21" max="21" width="2.28515625" style="9" customWidth="1"/>
    <col min="22" max="22" width="1.7109375" style="9" customWidth="1"/>
    <col min="23" max="258" width="9.140625" style="9"/>
    <col min="259" max="259" width="11.28515625" style="9" customWidth="1"/>
    <col min="260" max="260" width="67.7109375" style="9" customWidth="1"/>
    <col min="261" max="261" width="3.28515625" style="9" customWidth="1"/>
    <col min="262" max="274" width="10.7109375" style="9" customWidth="1"/>
    <col min="275" max="275" width="7.28515625" style="9" customWidth="1"/>
    <col min="276" max="514" width="9.140625" style="9"/>
    <col min="515" max="515" width="11.28515625" style="9" customWidth="1"/>
    <col min="516" max="516" width="67.7109375" style="9" customWidth="1"/>
    <col min="517" max="517" width="3.28515625" style="9" customWidth="1"/>
    <col min="518" max="530" width="10.7109375" style="9" customWidth="1"/>
    <col min="531" max="531" width="7.28515625" style="9" customWidth="1"/>
    <col min="532" max="770" width="9.140625" style="9"/>
    <col min="771" max="771" width="11.28515625" style="9" customWidth="1"/>
    <col min="772" max="772" width="67.7109375" style="9" customWidth="1"/>
    <col min="773" max="773" width="3.28515625" style="9" customWidth="1"/>
    <col min="774" max="786" width="10.7109375" style="9" customWidth="1"/>
    <col min="787" max="787" width="7.28515625" style="9" customWidth="1"/>
    <col min="788" max="1026" width="9.140625" style="9"/>
    <col min="1027" max="1027" width="11.28515625" style="9" customWidth="1"/>
    <col min="1028" max="1028" width="67.7109375" style="9" customWidth="1"/>
    <col min="1029" max="1029" width="3.28515625" style="9" customWidth="1"/>
    <col min="1030" max="1042" width="10.7109375" style="9" customWidth="1"/>
    <col min="1043" max="1043" width="7.28515625" style="9" customWidth="1"/>
    <col min="1044" max="1282" width="9.140625" style="9"/>
    <col min="1283" max="1283" width="11.28515625" style="9" customWidth="1"/>
    <col min="1284" max="1284" width="67.7109375" style="9" customWidth="1"/>
    <col min="1285" max="1285" width="3.28515625" style="9" customWidth="1"/>
    <col min="1286" max="1298" width="10.7109375" style="9" customWidth="1"/>
    <col min="1299" max="1299" width="7.28515625" style="9" customWidth="1"/>
    <col min="1300" max="1538" width="9.140625" style="9"/>
    <col min="1539" max="1539" width="11.28515625" style="9" customWidth="1"/>
    <col min="1540" max="1540" width="67.7109375" style="9" customWidth="1"/>
    <col min="1541" max="1541" width="3.28515625" style="9" customWidth="1"/>
    <col min="1542" max="1554" width="10.7109375" style="9" customWidth="1"/>
    <col min="1555" max="1555" width="7.28515625" style="9" customWidth="1"/>
    <col min="1556" max="1794" width="9.140625" style="9"/>
    <col min="1795" max="1795" width="11.28515625" style="9" customWidth="1"/>
    <col min="1796" max="1796" width="67.7109375" style="9" customWidth="1"/>
    <col min="1797" max="1797" width="3.28515625" style="9" customWidth="1"/>
    <col min="1798" max="1810" width="10.7109375" style="9" customWidth="1"/>
    <col min="1811" max="1811" width="7.28515625" style="9" customWidth="1"/>
    <col min="1812" max="2050" width="9.140625" style="9"/>
    <col min="2051" max="2051" width="11.28515625" style="9" customWidth="1"/>
    <col min="2052" max="2052" width="67.7109375" style="9" customWidth="1"/>
    <col min="2053" max="2053" width="3.28515625" style="9" customWidth="1"/>
    <col min="2054" max="2066" width="10.7109375" style="9" customWidth="1"/>
    <col min="2067" max="2067" width="7.28515625" style="9" customWidth="1"/>
    <col min="2068" max="2306" width="9.140625" style="9"/>
    <col min="2307" max="2307" width="11.28515625" style="9" customWidth="1"/>
    <col min="2308" max="2308" width="67.7109375" style="9" customWidth="1"/>
    <col min="2309" max="2309" width="3.28515625" style="9" customWidth="1"/>
    <col min="2310" max="2322" width="10.7109375" style="9" customWidth="1"/>
    <col min="2323" max="2323" width="7.28515625" style="9" customWidth="1"/>
    <col min="2324" max="2562" width="9.140625" style="9"/>
    <col min="2563" max="2563" width="11.28515625" style="9" customWidth="1"/>
    <col min="2564" max="2564" width="67.7109375" style="9" customWidth="1"/>
    <col min="2565" max="2565" width="3.28515625" style="9" customWidth="1"/>
    <col min="2566" max="2578" width="10.7109375" style="9" customWidth="1"/>
    <col min="2579" max="2579" width="7.28515625" style="9" customWidth="1"/>
    <col min="2580" max="2818" width="9.140625" style="9"/>
    <col min="2819" max="2819" width="11.28515625" style="9" customWidth="1"/>
    <col min="2820" max="2820" width="67.7109375" style="9" customWidth="1"/>
    <col min="2821" max="2821" width="3.28515625" style="9" customWidth="1"/>
    <col min="2822" max="2834" width="10.7109375" style="9" customWidth="1"/>
    <col min="2835" max="2835" width="7.28515625" style="9" customWidth="1"/>
    <col min="2836" max="3074" width="9.140625" style="9"/>
    <col min="3075" max="3075" width="11.28515625" style="9" customWidth="1"/>
    <col min="3076" max="3076" width="67.7109375" style="9" customWidth="1"/>
    <col min="3077" max="3077" width="3.28515625" style="9" customWidth="1"/>
    <col min="3078" max="3090" width="10.7109375" style="9" customWidth="1"/>
    <col min="3091" max="3091" width="7.28515625" style="9" customWidth="1"/>
    <col min="3092" max="3330" width="9.140625" style="9"/>
    <col min="3331" max="3331" width="11.28515625" style="9" customWidth="1"/>
    <col min="3332" max="3332" width="67.7109375" style="9" customWidth="1"/>
    <col min="3333" max="3333" width="3.28515625" style="9" customWidth="1"/>
    <col min="3334" max="3346" width="10.7109375" style="9" customWidth="1"/>
    <col min="3347" max="3347" width="7.28515625" style="9" customWidth="1"/>
    <col min="3348" max="3586" width="9.140625" style="9"/>
    <col min="3587" max="3587" width="11.28515625" style="9" customWidth="1"/>
    <col min="3588" max="3588" width="67.7109375" style="9" customWidth="1"/>
    <col min="3589" max="3589" width="3.28515625" style="9" customWidth="1"/>
    <col min="3590" max="3602" width="10.7109375" style="9" customWidth="1"/>
    <col min="3603" max="3603" width="7.28515625" style="9" customWidth="1"/>
    <col min="3604" max="3842" width="9.140625" style="9"/>
    <col min="3843" max="3843" width="11.28515625" style="9" customWidth="1"/>
    <col min="3844" max="3844" width="67.7109375" style="9" customWidth="1"/>
    <col min="3845" max="3845" width="3.28515625" style="9" customWidth="1"/>
    <col min="3846" max="3858" width="10.7109375" style="9" customWidth="1"/>
    <col min="3859" max="3859" width="7.28515625" style="9" customWidth="1"/>
    <col min="3860" max="4098" width="9.140625" style="9"/>
    <col min="4099" max="4099" width="11.28515625" style="9" customWidth="1"/>
    <col min="4100" max="4100" width="67.7109375" style="9" customWidth="1"/>
    <col min="4101" max="4101" width="3.28515625" style="9" customWidth="1"/>
    <col min="4102" max="4114" width="10.7109375" style="9" customWidth="1"/>
    <col min="4115" max="4115" width="7.28515625" style="9" customWidth="1"/>
    <col min="4116" max="4354" width="9.140625" style="9"/>
    <col min="4355" max="4355" width="11.28515625" style="9" customWidth="1"/>
    <col min="4356" max="4356" width="67.7109375" style="9" customWidth="1"/>
    <col min="4357" max="4357" width="3.28515625" style="9" customWidth="1"/>
    <col min="4358" max="4370" width="10.7109375" style="9" customWidth="1"/>
    <col min="4371" max="4371" width="7.28515625" style="9" customWidth="1"/>
    <col min="4372" max="4610" width="9.140625" style="9"/>
    <col min="4611" max="4611" width="11.28515625" style="9" customWidth="1"/>
    <col min="4612" max="4612" width="67.7109375" style="9" customWidth="1"/>
    <col min="4613" max="4613" width="3.28515625" style="9" customWidth="1"/>
    <col min="4614" max="4626" width="10.7109375" style="9" customWidth="1"/>
    <col min="4627" max="4627" width="7.28515625" style="9" customWidth="1"/>
    <col min="4628" max="4866" width="9.140625" style="9"/>
    <col min="4867" max="4867" width="11.28515625" style="9" customWidth="1"/>
    <col min="4868" max="4868" width="67.7109375" style="9" customWidth="1"/>
    <col min="4869" max="4869" width="3.28515625" style="9" customWidth="1"/>
    <col min="4870" max="4882" width="10.7109375" style="9" customWidth="1"/>
    <col min="4883" max="4883" width="7.28515625" style="9" customWidth="1"/>
    <col min="4884" max="5122" width="9.140625" style="9"/>
    <col min="5123" max="5123" width="11.28515625" style="9" customWidth="1"/>
    <col min="5124" max="5124" width="67.7109375" style="9" customWidth="1"/>
    <col min="5125" max="5125" width="3.28515625" style="9" customWidth="1"/>
    <col min="5126" max="5138" width="10.7109375" style="9" customWidth="1"/>
    <col min="5139" max="5139" width="7.28515625" style="9" customWidth="1"/>
    <col min="5140" max="5378" width="9.140625" style="9"/>
    <col min="5379" max="5379" width="11.28515625" style="9" customWidth="1"/>
    <col min="5380" max="5380" width="67.7109375" style="9" customWidth="1"/>
    <col min="5381" max="5381" width="3.28515625" style="9" customWidth="1"/>
    <col min="5382" max="5394" width="10.7109375" style="9" customWidth="1"/>
    <col min="5395" max="5395" width="7.28515625" style="9" customWidth="1"/>
    <col min="5396" max="5634" width="9.140625" style="9"/>
    <col min="5635" max="5635" width="11.28515625" style="9" customWidth="1"/>
    <col min="5636" max="5636" width="67.7109375" style="9" customWidth="1"/>
    <col min="5637" max="5637" width="3.28515625" style="9" customWidth="1"/>
    <col min="5638" max="5650" width="10.7109375" style="9" customWidth="1"/>
    <col min="5651" max="5651" width="7.28515625" style="9" customWidth="1"/>
    <col min="5652" max="5890" width="9.140625" style="9"/>
    <col min="5891" max="5891" width="11.28515625" style="9" customWidth="1"/>
    <col min="5892" max="5892" width="67.7109375" style="9" customWidth="1"/>
    <col min="5893" max="5893" width="3.28515625" style="9" customWidth="1"/>
    <col min="5894" max="5906" width="10.7109375" style="9" customWidth="1"/>
    <col min="5907" max="5907" width="7.28515625" style="9" customWidth="1"/>
    <col min="5908" max="6146" width="9.140625" style="9"/>
    <col min="6147" max="6147" width="11.28515625" style="9" customWidth="1"/>
    <col min="6148" max="6148" width="67.7109375" style="9" customWidth="1"/>
    <col min="6149" max="6149" width="3.28515625" style="9" customWidth="1"/>
    <col min="6150" max="6162" width="10.7109375" style="9" customWidth="1"/>
    <col min="6163" max="6163" width="7.28515625" style="9" customWidth="1"/>
    <col min="6164" max="6402" width="9.140625" style="9"/>
    <col min="6403" max="6403" width="11.28515625" style="9" customWidth="1"/>
    <col min="6404" max="6404" width="67.7109375" style="9" customWidth="1"/>
    <col min="6405" max="6405" width="3.28515625" style="9" customWidth="1"/>
    <col min="6406" max="6418" width="10.7109375" style="9" customWidth="1"/>
    <col min="6419" max="6419" width="7.28515625" style="9" customWidth="1"/>
    <col min="6420" max="6658" width="9.140625" style="9"/>
    <col min="6659" max="6659" width="11.28515625" style="9" customWidth="1"/>
    <col min="6660" max="6660" width="67.7109375" style="9" customWidth="1"/>
    <col min="6661" max="6661" width="3.28515625" style="9" customWidth="1"/>
    <col min="6662" max="6674" width="10.7109375" style="9" customWidth="1"/>
    <col min="6675" max="6675" width="7.28515625" style="9" customWidth="1"/>
    <col min="6676" max="6914" width="9.140625" style="9"/>
    <col min="6915" max="6915" width="11.28515625" style="9" customWidth="1"/>
    <col min="6916" max="6916" width="67.7109375" style="9" customWidth="1"/>
    <col min="6917" max="6917" width="3.28515625" style="9" customWidth="1"/>
    <col min="6918" max="6930" width="10.7109375" style="9" customWidth="1"/>
    <col min="6931" max="6931" width="7.28515625" style="9" customWidth="1"/>
    <col min="6932" max="7170" width="9.140625" style="9"/>
    <col min="7171" max="7171" width="11.28515625" style="9" customWidth="1"/>
    <col min="7172" max="7172" width="67.7109375" style="9" customWidth="1"/>
    <col min="7173" max="7173" width="3.28515625" style="9" customWidth="1"/>
    <col min="7174" max="7186" width="10.7109375" style="9" customWidth="1"/>
    <col min="7187" max="7187" width="7.28515625" style="9" customWidth="1"/>
    <col min="7188" max="7426" width="9.140625" style="9"/>
    <col min="7427" max="7427" width="11.28515625" style="9" customWidth="1"/>
    <col min="7428" max="7428" width="67.7109375" style="9" customWidth="1"/>
    <col min="7429" max="7429" width="3.28515625" style="9" customWidth="1"/>
    <col min="7430" max="7442" width="10.7109375" style="9" customWidth="1"/>
    <col min="7443" max="7443" width="7.28515625" style="9" customWidth="1"/>
    <col min="7444" max="7682" width="9.140625" style="9"/>
    <col min="7683" max="7683" width="11.28515625" style="9" customWidth="1"/>
    <col min="7684" max="7684" width="67.7109375" style="9" customWidth="1"/>
    <col min="7685" max="7685" width="3.28515625" style="9" customWidth="1"/>
    <col min="7686" max="7698" width="10.7109375" style="9" customWidth="1"/>
    <col min="7699" max="7699" width="7.28515625" style="9" customWidth="1"/>
    <col min="7700" max="7938" width="9.140625" style="9"/>
    <col min="7939" max="7939" width="11.28515625" style="9" customWidth="1"/>
    <col min="7940" max="7940" width="67.7109375" style="9" customWidth="1"/>
    <col min="7941" max="7941" width="3.28515625" style="9" customWidth="1"/>
    <col min="7942" max="7954" width="10.7109375" style="9" customWidth="1"/>
    <col min="7955" max="7955" width="7.28515625" style="9" customWidth="1"/>
    <col min="7956" max="8194" width="9.140625" style="9"/>
    <col min="8195" max="8195" width="11.28515625" style="9" customWidth="1"/>
    <col min="8196" max="8196" width="67.7109375" style="9" customWidth="1"/>
    <col min="8197" max="8197" width="3.28515625" style="9" customWidth="1"/>
    <col min="8198" max="8210" width="10.7109375" style="9" customWidth="1"/>
    <col min="8211" max="8211" width="7.28515625" style="9" customWidth="1"/>
    <col min="8212" max="8450" width="9.140625" style="9"/>
    <col min="8451" max="8451" width="11.28515625" style="9" customWidth="1"/>
    <col min="8452" max="8452" width="67.7109375" style="9" customWidth="1"/>
    <col min="8453" max="8453" width="3.28515625" style="9" customWidth="1"/>
    <col min="8454" max="8466" width="10.7109375" style="9" customWidth="1"/>
    <col min="8467" max="8467" width="7.28515625" style="9" customWidth="1"/>
    <col min="8468" max="8706" width="9.140625" style="9"/>
    <col min="8707" max="8707" width="11.28515625" style="9" customWidth="1"/>
    <col min="8708" max="8708" width="67.7109375" style="9" customWidth="1"/>
    <col min="8709" max="8709" width="3.28515625" style="9" customWidth="1"/>
    <col min="8710" max="8722" width="10.7109375" style="9" customWidth="1"/>
    <col min="8723" max="8723" width="7.28515625" style="9" customWidth="1"/>
    <col min="8724" max="8962" width="9.140625" style="9"/>
    <col min="8963" max="8963" width="11.28515625" style="9" customWidth="1"/>
    <col min="8964" max="8964" width="67.7109375" style="9" customWidth="1"/>
    <col min="8965" max="8965" width="3.28515625" style="9" customWidth="1"/>
    <col min="8966" max="8978" width="10.7109375" style="9" customWidth="1"/>
    <col min="8979" max="8979" width="7.28515625" style="9" customWidth="1"/>
    <col min="8980" max="9218" width="9.140625" style="9"/>
    <col min="9219" max="9219" width="11.28515625" style="9" customWidth="1"/>
    <col min="9220" max="9220" width="67.7109375" style="9" customWidth="1"/>
    <col min="9221" max="9221" width="3.28515625" style="9" customWidth="1"/>
    <col min="9222" max="9234" width="10.7109375" style="9" customWidth="1"/>
    <col min="9235" max="9235" width="7.28515625" style="9" customWidth="1"/>
    <col min="9236" max="9474" width="9.140625" style="9"/>
    <col min="9475" max="9475" width="11.28515625" style="9" customWidth="1"/>
    <col min="9476" max="9476" width="67.7109375" style="9" customWidth="1"/>
    <col min="9477" max="9477" width="3.28515625" style="9" customWidth="1"/>
    <col min="9478" max="9490" width="10.7109375" style="9" customWidth="1"/>
    <col min="9491" max="9491" width="7.28515625" style="9" customWidth="1"/>
    <col min="9492" max="9730" width="9.140625" style="9"/>
    <col min="9731" max="9731" width="11.28515625" style="9" customWidth="1"/>
    <col min="9732" max="9732" width="67.7109375" style="9" customWidth="1"/>
    <col min="9733" max="9733" width="3.28515625" style="9" customWidth="1"/>
    <col min="9734" max="9746" width="10.7109375" style="9" customWidth="1"/>
    <col min="9747" max="9747" width="7.28515625" style="9" customWidth="1"/>
    <col min="9748" max="9986" width="9.140625" style="9"/>
    <col min="9987" max="9987" width="11.28515625" style="9" customWidth="1"/>
    <col min="9988" max="9988" width="67.7109375" style="9" customWidth="1"/>
    <col min="9989" max="9989" width="3.28515625" style="9" customWidth="1"/>
    <col min="9990" max="10002" width="10.7109375" style="9" customWidth="1"/>
    <col min="10003" max="10003" width="7.28515625" style="9" customWidth="1"/>
    <col min="10004" max="10242" width="9.140625" style="9"/>
    <col min="10243" max="10243" width="11.28515625" style="9" customWidth="1"/>
    <col min="10244" max="10244" width="67.7109375" style="9" customWidth="1"/>
    <col min="10245" max="10245" width="3.28515625" style="9" customWidth="1"/>
    <col min="10246" max="10258" width="10.7109375" style="9" customWidth="1"/>
    <col min="10259" max="10259" width="7.28515625" style="9" customWidth="1"/>
    <col min="10260" max="10498" width="9.140625" style="9"/>
    <col min="10499" max="10499" width="11.28515625" style="9" customWidth="1"/>
    <col min="10500" max="10500" width="67.7109375" style="9" customWidth="1"/>
    <col min="10501" max="10501" width="3.28515625" style="9" customWidth="1"/>
    <col min="10502" max="10514" width="10.7109375" style="9" customWidth="1"/>
    <col min="10515" max="10515" width="7.28515625" style="9" customWidth="1"/>
    <col min="10516" max="10754" width="9.140625" style="9"/>
    <col min="10755" max="10755" width="11.28515625" style="9" customWidth="1"/>
    <col min="10756" max="10756" width="67.7109375" style="9" customWidth="1"/>
    <col min="10757" max="10757" width="3.28515625" style="9" customWidth="1"/>
    <col min="10758" max="10770" width="10.7109375" style="9" customWidth="1"/>
    <col min="10771" max="10771" width="7.28515625" style="9" customWidth="1"/>
    <col min="10772" max="11010" width="9.140625" style="9"/>
    <col min="11011" max="11011" width="11.28515625" style="9" customWidth="1"/>
    <col min="11012" max="11012" width="67.7109375" style="9" customWidth="1"/>
    <col min="11013" max="11013" width="3.28515625" style="9" customWidth="1"/>
    <col min="11014" max="11026" width="10.7109375" style="9" customWidth="1"/>
    <col min="11027" max="11027" width="7.28515625" style="9" customWidth="1"/>
    <col min="11028" max="11266" width="9.140625" style="9"/>
    <col min="11267" max="11267" width="11.28515625" style="9" customWidth="1"/>
    <col min="11268" max="11268" width="67.7109375" style="9" customWidth="1"/>
    <col min="11269" max="11269" width="3.28515625" style="9" customWidth="1"/>
    <col min="11270" max="11282" width="10.7109375" style="9" customWidth="1"/>
    <col min="11283" max="11283" width="7.28515625" style="9" customWidth="1"/>
    <col min="11284" max="11522" width="9.140625" style="9"/>
    <col min="11523" max="11523" width="11.28515625" style="9" customWidth="1"/>
    <col min="11524" max="11524" width="67.7109375" style="9" customWidth="1"/>
    <col min="11525" max="11525" width="3.28515625" style="9" customWidth="1"/>
    <col min="11526" max="11538" width="10.7109375" style="9" customWidth="1"/>
    <col min="11539" max="11539" width="7.28515625" style="9" customWidth="1"/>
    <col min="11540" max="11778" width="9.140625" style="9"/>
    <col min="11779" max="11779" width="11.28515625" style="9" customWidth="1"/>
    <col min="11780" max="11780" width="67.7109375" style="9" customWidth="1"/>
    <col min="11781" max="11781" width="3.28515625" style="9" customWidth="1"/>
    <col min="11782" max="11794" width="10.7109375" style="9" customWidth="1"/>
    <col min="11795" max="11795" width="7.28515625" style="9" customWidth="1"/>
    <col min="11796" max="12034" width="9.140625" style="9"/>
    <col min="12035" max="12035" width="11.28515625" style="9" customWidth="1"/>
    <col min="12036" max="12036" width="67.7109375" style="9" customWidth="1"/>
    <col min="12037" max="12037" width="3.28515625" style="9" customWidth="1"/>
    <col min="12038" max="12050" width="10.7109375" style="9" customWidth="1"/>
    <col min="12051" max="12051" width="7.28515625" style="9" customWidth="1"/>
    <col min="12052" max="12290" width="9.140625" style="9"/>
    <col min="12291" max="12291" width="11.28515625" style="9" customWidth="1"/>
    <col min="12292" max="12292" width="67.7109375" style="9" customWidth="1"/>
    <col min="12293" max="12293" width="3.28515625" style="9" customWidth="1"/>
    <col min="12294" max="12306" width="10.7109375" style="9" customWidth="1"/>
    <col min="12307" max="12307" width="7.28515625" style="9" customWidth="1"/>
    <col min="12308" max="12546" width="9.140625" style="9"/>
    <col min="12547" max="12547" width="11.28515625" style="9" customWidth="1"/>
    <col min="12548" max="12548" width="67.7109375" style="9" customWidth="1"/>
    <col min="12549" max="12549" width="3.28515625" style="9" customWidth="1"/>
    <col min="12550" max="12562" width="10.7109375" style="9" customWidth="1"/>
    <col min="12563" max="12563" width="7.28515625" style="9" customWidth="1"/>
    <col min="12564" max="12802" width="9.140625" style="9"/>
    <col min="12803" max="12803" width="11.28515625" style="9" customWidth="1"/>
    <col min="12804" max="12804" width="67.7109375" style="9" customWidth="1"/>
    <col min="12805" max="12805" width="3.28515625" style="9" customWidth="1"/>
    <col min="12806" max="12818" width="10.7109375" style="9" customWidth="1"/>
    <col min="12819" max="12819" width="7.28515625" style="9" customWidth="1"/>
    <col min="12820" max="13058" width="9.140625" style="9"/>
    <col min="13059" max="13059" width="11.28515625" style="9" customWidth="1"/>
    <col min="13060" max="13060" width="67.7109375" style="9" customWidth="1"/>
    <col min="13061" max="13061" width="3.28515625" style="9" customWidth="1"/>
    <col min="13062" max="13074" width="10.7109375" style="9" customWidth="1"/>
    <col min="13075" max="13075" width="7.28515625" style="9" customWidth="1"/>
    <col min="13076" max="13314" width="9.140625" style="9"/>
    <col min="13315" max="13315" width="11.28515625" style="9" customWidth="1"/>
    <col min="13316" max="13316" width="67.7109375" style="9" customWidth="1"/>
    <col min="13317" max="13317" width="3.28515625" style="9" customWidth="1"/>
    <col min="13318" max="13330" width="10.7109375" style="9" customWidth="1"/>
    <col min="13331" max="13331" width="7.28515625" style="9" customWidth="1"/>
    <col min="13332" max="13570" width="9.140625" style="9"/>
    <col min="13571" max="13571" width="11.28515625" style="9" customWidth="1"/>
    <col min="13572" max="13572" width="67.7109375" style="9" customWidth="1"/>
    <col min="13573" max="13573" width="3.28515625" style="9" customWidth="1"/>
    <col min="13574" max="13586" width="10.7109375" style="9" customWidth="1"/>
    <col min="13587" max="13587" width="7.28515625" style="9" customWidth="1"/>
    <col min="13588" max="13826" width="9.140625" style="9"/>
    <col min="13827" max="13827" width="11.28515625" style="9" customWidth="1"/>
    <col min="13828" max="13828" width="67.7109375" style="9" customWidth="1"/>
    <col min="13829" max="13829" width="3.28515625" style="9" customWidth="1"/>
    <col min="13830" max="13842" width="10.7109375" style="9" customWidth="1"/>
    <col min="13843" max="13843" width="7.28515625" style="9" customWidth="1"/>
    <col min="13844" max="14082" width="9.140625" style="9"/>
    <col min="14083" max="14083" width="11.28515625" style="9" customWidth="1"/>
    <col min="14084" max="14084" width="67.7109375" style="9" customWidth="1"/>
    <col min="14085" max="14085" width="3.28515625" style="9" customWidth="1"/>
    <col min="14086" max="14098" width="10.7109375" style="9" customWidth="1"/>
    <col min="14099" max="14099" width="7.28515625" style="9" customWidth="1"/>
    <col min="14100" max="14338" width="9.140625" style="9"/>
    <col min="14339" max="14339" width="11.28515625" style="9" customWidth="1"/>
    <col min="14340" max="14340" width="67.7109375" style="9" customWidth="1"/>
    <col min="14341" max="14341" width="3.28515625" style="9" customWidth="1"/>
    <col min="14342" max="14354" width="10.7109375" style="9" customWidth="1"/>
    <col min="14355" max="14355" width="7.28515625" style="9" customWidth="1"/>
    <col min="14356" max="14594" width="9.140625" style="9"/>
    <col min="14595" max="14595" width="11.28515625" style="9" customWidth="1"/>
    <col min="14596" max="14596" width="67.7109375" style="9" customWidth="1"/>
    <col min="14597" max="14597" width="3.28515625" style="9" customWidth="1"/>
    <col min="14598" max="14610" width="10.7109375" style="9" customWidth="1"/>
    <col min="14611" max="14611" width="7.28515625" style="9" customWidth="1"/>
    <col min="14612" max="14850" width="9.140625" style="9"/>
    <col min="14851" max="14851" width="11.28515625" style="9" customWidth="1"/>
    <col min="14852" max="14852" width="67.7109375" style="9" customWidth="1"/>
    <col min="14853" max="14853" width="3.28515625" style="9" customWidth="1"/>
    <col min="14854" max="14866" width="10.7109375" style="9" customWidth="1"/>
    <col min="14867" max="14867" width="7.28515625" style="9" customWidth="1"/>
    <col min="14868" max="15106" width="9.140625" style="9"/>
    <col min="15107" max="15107" width="11.28515625" style="9" customWidth="1"/>
    <col min="15108" max="15108" width="67.7109375" style="9" customWidth="1"/>
    <col min="15109" max="15109" width="3.28515625" style="9" customWidth="1"/>
    <col min="15110" max="15122" width="10.7109375" style="9" customWidth="1"/>
    <col min="15123" max="15123" width="7.28515625" style="9" customWidth="1"/>
    <col min="15124" max="15362" width="9.140625" style="9"/>
    <col min="15363" max="15363" width="11.28515625" style="9" customWidth="1"/>
    <col min="15364" max="15364" width="67.7109375" style="9" customWidth="1"/>
    <col min="15365" max="15365" width="3.28515625" style="9" customWidth="1"/>
    <col min="15366" max="15378" width="10.7109375" style="9" customWidth="1"/>
    <col min="15379" max="15379" width="7.28515625" style="9" customWidth="1"/>
    <col min="15380" max="15618" width="9.140625" style="9"/>
    <col min="15619" max="15619" width="11.28515625" style="9" customWidth="1"/>
    <col min="15620" max="15620" width="67.7109375" style="9" customWidth="1"/>
    <col min="15621" max="15621" width="3.28515625" style="9" customWidth="1"/>
    <col min="15622" max="15634" width="10.7109375" style="9" customWidth="1"/>
    <col min="15635" max="15635" width="7.28515625" style="9" customWidth="1"/>
    <col min="15636" max="15874" width="9.140625" style="9"/>
    <col min="15875" max="15875" width="11.28515625" style="9" customWidth="1"/>
    <col min="15876" max="15876" width="67.7109375" style="9" customWidth="1"/>
    <col min="15877" max="15877" width="3.28515625" style="9" customWidth="1"/>
    <col min="15878" max="15890" width="10.7109375" style="9" customWidth="1"/>
    <col min="15891" max="15891" width="7.28515625" style="9" customWidth="1"/>
    <col min="15892" max="16130" width="9.140625" style="9"/>
    <col min="16131" max="16131" width="11.28515625" style="9" customWidth="1"/>
    <col min="16132" max="16132" width="67.7109375" style="9" customWidth="1"/>
    <col min="16133" max="16133" width="3.28515625" style="9" customWidth="1"/>
    <col min="16134" max="16146" width="10.7109375" style="9" customWidth="1"/>
    <col min="16147" max="16147" width="7.28515625" style="9" customWidth="1"/>
    <col min="16148" max="16384" width="9.140625" style="9"/>
  </cols>
  <sheetData>
    <row r="1" spans="1:23" ht="40.5" x14ac:dyDescent="0.3">
      <c r="A1" s="86"/>
      <c r="B1" s="222" t="s">
        <v>323</v>
      </c>
      <c r="C1" s="221" t="s">
        <v>216</v>
      </c>
      <c r="D1" s="221"/>
      <c r="E1" s="220"/>
      <c r="F1" s="219"/>
      <c r="G1" s="218" t="s">
        <v>48</v>
      </c>
      <c r="H1" s="216"/>
      <c r="I1" s="216"/>
      <c r="J1" s="216"/>
      <c r="K1" s="216"/>
      <c r="L1" s="216"/>
      <c r="M1" s="216"/>
      <c r="N1" s="217"/>
      <c r="O1" s="217"/>
      <c r="P1" s="216"/>
      <c r="Q1" s="216"/>
      <c r="R1" s="216"/>
      <c r="S1" s="216"/>
      <c r="T1" s="215"/>
    </row>
    <row r="2" spans="1:23" x14ac:dyDescent="0.2">
      <c r="A2" s="86"/>
      <c r="B2" s="214" t="s">
        <v>22</v>
      </c>
      <c r="C2" s="10"/>
      <c r="D2" s="11"/>
      <c r="E2" s="11"/>
      <c r="F2" s="213" t="s">
        <v>23</v>
      </c>
      <c r="G2" s="12"/>
      <c r="H2" s="211" t="s">
        <v>217</v>
      </c>
      <c r="I2" s="210"/>
      <c r="J2" s="211" t="s">
        <v>218</v>
      </c>
      <c r="K2" s="210"/>
      <c r="L2" s="211" t="s">
        <v>219</v>
      </c>
      <c r="M2" s="212"/>
      <c r="N2" s="224"/>
      <c r="O2" s="210"/>
      <c r="P2" s="209" t="s">
        <v>322</v>
      </c>
      <c r="Q2" s="208"/>
      <c r="R2" s="208"/>
      <c r="S2" s="13"/>
      <c r="T2" s="14">
        <f>IF(S4=0,0,S2/S4)</f>
        <v>0</v>
      </c>
    </row>
    <row r="3" spans="1:23" ht="15" customHeight="1" thickBot="1" x14ac:dyDescent="0.25">
      <c r="A3" s="86"/>
      <c r="B3" s="207" t="s">
        <v>24</v>
      </c>
      <c r="C3" s="15"/>
      <c r="D3" s="16"/>
      <c r="E3" s="17"/>
      <c r="F3" s="206" t="s">
        <v>25</v>
      </c>
      <c r="G3" s="18"/>
      <c r="H3" s="203" t="s">
        <v>220</v>
      </c>
      <c r="I3" s="205">
        <f ca="1">TODAY()</f>
        <v>44060</v>
      </c>
      <c r="J3" s="203" t="s">
        <v>221</v>
      </c>
      <c r="K3" s="19">
        <f>80-10</f>
        <v>70</v>
      </c>
      <c r="L3" s="203" t="s">
        <v>220</v>
      </c>
      <c r="M3" s="204">
        <f ca="1">I3+K3+10</f>
        <v>44140</v>
      </c>
      <c r="N3" s="203"/>
      <c r="O3" s="223"/>
      <c r="P3" s="202" t="s">
        <v>222</v>
      </c>
      <c r="Q3" s="201"/>
      <c r="R3" s="200"/>
      <c r="S3" s="20"/>
      <c r="T3" s="21">
        <f>IF(S3=0,0,1-T2)</f>
        <v>0</v>
      </c>
    </row>
    <row r="4" spans="1:23" ht="18.75" thickBot="1" x14ac:dyDescent="0.3">
      <c r="A4" s="86"/>
      <c r="B4" s="199" t="s">
        <v>223</v>
      </c>
      <c r="C4" s="198"/>
      <c r="D4" s="197"/>
      <c r="E4" s="196" t="s">
        <v>224</v>
      </c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4" t="s">
        <v>225</v>
      </c>
      <c r="Q4" s="193"/>
      <c r="R4" s="193"/>
      <c r="S4" s="192">
        <f>SUM(S2:S3)</f>
        <v>0</v>
      </c>
      <c r="T4" s="22">
        <f>SUM(T2:T3)</f>
        <v>0</v>
      </c>
      <c r="W4" s="9" t="s">
        <v>226</v>
      </c>
    </row>
    <row r="5" spans="1:23" ht="12.75" customHeight="1" thickBot="1" x14ac:dyDescent="0.25">
      <c r="A5" s="86"/>
      <c r="B5" s="191" t="s">
        <v>227</v>
      </c>
      <c r="C5" s="190" t="s">
        <v>228</v>
      </c>
      <c r="D5" s="189"/>
      <c r="E5" s="188" t="s">
        <v>213</v>
      </c>
      <c r="F5" s="187" t="s">
        <v>229</v>
      </c>
      <c r="G5" s="186"/>
      <c r="H5" s="186"/>
      <c r="I5" s="186"/>
      <c r="J5" s="186"/>
      <c r="K5" s="186"/>
      <c r="L5" s="186"/>
      <c r="M5" s="185"/>
      <c r="N5" s="185"/>
      <c r="O5" s="185"/>
      <c r="P5" s="184"/>
      <c r="Q5" s="183"/>
      <c r="R5" s="140"/>
      <c r="S5" s="182" t="s">
        <v>230</v>
      </c>
      <c r="T5" s="181" t="s">
        <v>231</v>
      </c>
      <c r="W5" s="23" t="str">
        <f>IF(S4=S61,"OK","erro")</f>
        <v>OK</v>
      </c>
    </row>
    <row r="6" spans="1:23" ht="13.5" thickBot="1" x14ac:dyDescent="0.25">
      <c r="A6" s="86"/>
      <c r="B6" s="177" t="s">
        <v>232</v>
      </c>
      <c r="C6" s="70"/>
      <c r="D6" s="176"/>
      <c r="E6" s="24">
        <v>5</v>
      </c>
      <c r="F6" s="180">
        <f>IF(E6=0,0,1)</f>
        <v>1</v>
      </c>
      <c r="G6" s="180">
        <f>IF($E$6&lt;2,0,2)</f>
        <v>2</v>
      </c>
      <c r="H6" s="180">
        <f>IF($E$6&lt;3,0,3)</f>
        <v>3</v>
      </c>
      <c r="I6" s="180">
        <f>IF($E$6&lt;4,0,4)</f>
        <v>4</v>
      </c>
      <c r="J6" s="180">
        <f>IF($E$6&lt;5,0,5)</f>
        <v>5</v>
      </c>
      <c r="K6" s="180">
        <f>IF($E$6&lt;6,0,6)</f>
        <v>0</v>
      </c>
      <c r="L6" s="180">
        <f>IF($E$6&lt;7,0,7)</f>
        <v>0</v>
      </c>
      <c r="M6" s="180">
        <f>IF($E$6&lt;8,0,8)</f>
        <v>0</v>
      </c>
      <c r="N6" s="180">
        <f>IF($E$6&lt;9,0,9)</f>
        <v>0</v>
      </c>
      <c r="O6" s="180">
        <f>IF($E$6&lt;10,0,10)</f>
        <v>0</v>
      </c>
      <c r="P6" s="180">
        <f>IF($E$6&lt;11,0,11)</f>
        <v>0</v>
      </c>
      <c r="Q6" s="179">
        <f>IF($E$6&lt;12,0,12)</f>
        <v>0</v>
      </c>
      <c r="R6" s="178"/>
      <c r="S6" s="172" t="s">
        <v>233</v>
      </c>
      <c r="T6" s="171" t="s">
        <v>230</v>
      </c>
    </row>
    <row r="7" spans="1:23" ht="14.25" thickTop="1" thickBot="1" x14ac:dyDescent="0.25">
      <c r="A7" s="86"/>
      <c r="B7" s="177"/>
      <c r="C7" s="70" t="s">
        <v>234</v>
      </c>
      <c r="D7" s="176"/>
      <c r="E7" s="69"/>
      <c r="F7" s="175">
        <f ca="1">IF(E6=0,0,M3)</f>
        <v>44140</v>
      </c>
      <c r="G7" s="175">
        <f t="shared" ref="G7:Q7" ca="1" si="0">IF(G6=0,0,F8+1)</f>
        <v>44171</v>
      </c>
      <c r="H7" s="175">
        <f t="shared" ca="1" si="0"/>
        <v>44202</v>
      </c>
      <c r="I7" s="175">
        <f t="shared" ca="1" si="0"/>
        <v>44233</v>
      </c>
      <c r="J7" s="175">
        <f t="shared" ca="1" si="0"/>
        <v>44264</v>
      </c>
      <c r="K7" s="175">
        <f t="shared" si="0"/>
        <v>0</v>
      </c>
      <c r="L7" s="175">
        <f t="shared" si="0"/>
        <v>0</v>
      </c>
      <c r="M7" s="175">
        <f t="shared" si="0"/>
        <v>0</v>
      </c>
      <c r="N7" s="175">
        <f t="shared" si="0"/>
        <v>0</v>
      </c>
      <c r="O7" s="175">
        <f t="shared" si="0"/>
        <v>0</v>
      </c>
      <c r="P7" s="175">
        <f t="shared" si="0"/>
        <v>0</v>
      </c>
      <c r="Q7" s="174">
        <f t="shared" si="0"/>
        <v>0</v>
      </c>
      <c r="R7" s="173"/>
      <c r="S7" s="172"/>
      <c r="T7" s="171"/>
    </row>
    <row r="8" spans="1:23" ht="14.25" thickTop="1" thickBot="1" x14ac:dyDescent="0.25">
      <c r="A8" s="86"/>
      <c r="B8" s="177"/>
      <c r="C8" s="70" t="s">
        <v>235</v>
      </c>
      <c r="D8" s="176"/>
      <c r="E8" s="69"/>
      <c r="F8" s="175">
        <f ca="1">IF(E6=0,0,F7+30)</f>
        <v>44170</v>
      </c>
      <c r="G8" s="175">
        <f t="shared" ref="G8:Q8" ca="1" si="1">IF(G6=0,0,G7+30)</f>
        <v>44201</v>
      </c>
      <c r="H8" s="175">
        <f t="shared" ca="1" si="1"/>
        <v>44232</v>
      </c>
      <c r="I8" s="175">
        <f t="shared" ca="1" si="1"/>
        <v>44263</v>
      </c>
      <c r="J8" s="175">
        <f t="shared" ca="1" si="1"/>
        <v>44294</v>
      </c>
      <c r="K8" s="175">
        <f t="shared" si="1"/>
        <v>0</v>
      </c>
      <c r="L8" s="175">
        <f t="shared" si="1"/>
        <v>0</v>
      </c>
      <c r="M8" s="175">
        <f t="shared" si="1"/>
        <v>0</v>
      </c>
      <c r="N8" s="175">
        <f t="shared" si="1"/>
        <v>0</v>
      </c>
      <c r="O8" s="175">
        <f t="shared" si="1"/>
        <v>0</v>
      </c>
      <c r="P8" s="175">
        <f t="shared" si="1"/>
        <v>0</v>
      </c>
      <c r="Q8" s="174">
        <f t="shared" si="1"/>
        <v>0</v>
      </c>
      <c r="R8" s="173"/>
      <c r="S8" s="172"/>
      <c r="T8" s="171"/>
    </row>
    <row r="9" spans="1:23" ht="13.5" thickTop="1" x14ac:dyDescent="0.2">
      <c r="A9" s="169" t="str">
        <f t="shared" ref="A9:A20" si="2">CONCATENATE($E$6,"|",B9)</f>
        <v>5|1</v>
      </c>
      <c r="B9" s="170">
        <v>1</v>
      </c>
      <c r="C9" s="167" t="s">
        <v>125</v>
      </c>
      <c r="D9" s="56"/>
      <c r="E9" s="55">
        <v>1</v>
      </c>
      <c r="F9" s="59">
        <f>IF(E$6&lt;3,0,IF(F$6=0,0,VLOOKUP($A9,'base (2)'!$A:$P,F$6+4,FALSE)))</f>
        <v>40</v>
      </c>
      <c r="G9" s="59">
        <f>IF(E$6&lt;3,0,IF(G$6=0,0,VLOOKUP($A9,'base (2)'!$A:$P,G$6+4,FALSE)))</f>
        <v>40</v>
      </c>
      <c r="H9" s="59">
        <f>IF(H$6=0,0,VLOOKUP($A9,'base (2)'!$A:$P,H$6+4,FALSE))</f>
        <v>20</v>
      </c>
      <c r="I9" s="59">
        <f>IF(I$6=0,0,VLOOKUP($A9,'base (2)'!$A:$P,I$6+4,FALSE))</f>
        <v>0</v>
      </c>
      <c r="J9" s="59">
        <f>IF(J$6=0,0,VLOOKUP($A9,'base (2)'!$A:$P,J$6+4,FALSE))</f>
        <v>0</v>
      </c>
      <c r="K9" s="59">
        <f>IF(K$6=0,0,VLOOKUP($A9,'base (2)'!$A:$P,K$6+4,FALSE))</f>
        <v>0</v>
      </c>
      <c r="L9" s="59">
        <f>IF(L$6=0,0,VLOOKUP($A9,'base (2)'!$A:$P,L$6+4,FALSE))</f>
        <v>0</v>
      </c>
      <c r="M9" s="59">
        <f>IF(M$6=0,0,VLOOKUP($A9,'base (2)'!$A:$P,M$6+4,FALSE))</f>
        <v>0</v>
      </c>
      <c r="N9" s="59">
        <f>IF(N$6=0,0,VLOOKUP($A9,'base (2)'!$A:$P,N$6+4,FALSE))</f>
        <v>0</v>
      </c>
      <c r="O9" s="59">
        <f>IF(O$6=0,0,VLOOKUP($A9,'base (2)'!$A:$P,O$6+4,FALSE))</f>
        <v>0</v>
      </c>
      <c r="P9" s="59">
        <f>IF(P$6=0,0,VLOOKUP($A9,'base (2)'!$A:$P,P$6+4,FALSE))</f>
        <v>0</v>
      </c>
      <c r="Q9" s="166">
        <f>IF(Q$6=0,0,VLOOKUP($A9,'base (2)'!$A:$P,Q$6+4,FALSE))</f>
        <v>0</v>
      </c>
      <c r="R9" s="165"/>
      <c r="S9" s="164"/>
      <c r="T9" s="160">
        <f t="shared" ref="T9:T27" si="3">IF($S$29=0,0,(S9/$S$29)*100)</f>
        <v>0</v>
      </c>
      <c r="W9" s="25">
        <f t="shared" ref="W9:W20" si="4">SUM(F9:Q9)</f>
        <v>100</v>
      </c>
    </row>
    <row r="10" spans="1:23" x14ac:dyDescent="0.2">
      <c r="A10" s="169" t="str">
        <f t="shared" si="2"/>
        <v>5|2</v>
      </c>
      <c r="B10" s="168" t="s">
        <v>126</v>
      </c>
      <c r="C10" s="167" t="s">
        <v>127</v>
      </c>
      <c r="D10" s="56"/>
      <c r="E10" s="55">
        <v>2</v>
      </c>
      <c r="F10" s="59">
        <f>IF(E$6&lt;3,0,IF(F$6=0,0,VLOOKUP($A10,'base (2)'!$A:$P,F$6+4,FALSE)))</f>
        <v>20</v>
      </c>
      <c r="G10" s="59">
        <f>IF(E$6&lt;3,0,IF(G$6=0,0,VLOOKUP($A10,'base (2)'!$A:$P,G$6+4,FALSE)))</f>
        <v>30</v>
      </c>
      <c r="H10" s="59">
        <f>IF(H$6=0,0,VLOOKUP($A10,'base (2)'!$A:$P,H$6+4,FALSE))</f>
        <v>30</v>
      </c>
      <c r="I10" s="59">
        <f>IF(I$6=0,0,VLOOKUP($A10,'base (2)'!$A:$P,I$6+4,FALSE))</f>
        <v>10</v>
      </c>
      <c r="J10" s="59">
        <f>IF(J$6=0,0,VLOOKUP($A10,'base (2)'!$A:$P,J$6+4,FALSE))</f>
        <v>10</v>
      </c>
      <c r="K10" s="59">
        <f>IF(K$6=0,0,VLOOKUP($A10,'base (2)'!$A:$P,K$6+4,FALSE))</f>
        <v>0</v>
      </c>
      <c r="L10" s="59">
        <f>IF(L$6=0,0,VLOOKUP($A10,'base (2)'!$A:$P,L$6+4,FALSE))</f>
        <v>0</v>
      </c>
      <c r="M10" s="59">
        <f>IF(M$6=0,0,VLOOKUP($A10,'base (2)'!$A:$P,M$6+4,FALSE))</f>
        <v>0</v>
      </c>
      <c r="N10" s="59">
        <f>IF(N$6=0,0,VLOOKUP($A10,'base (2)'!$A:$P,N$6+4,FALSE))</f>
        <v>0</v>
      </c>
      <c r="O10" s="59">
        <f>IF(O$6=0,0,VLOOKUP($A10,'base (2)'!$A:$P,O$6+4,FALSE))</f>
        <v>0</v>
      </c>
      <c r="P10" s="59">
        <f>IF(P$6=0,0,VLOOKUP($A10,'base (2)'!$A:$P,P$6+4,FALSE))</f>
        <v>0</v>
      </c>
      <c r="Q10" s="166">
        <f>IF(Q$6=0,0,VLOOKUP($A10,'base (2)'!$A:$P,Q$6+4,FALSE))</f>
        <v>0</v>
      </c>
      <c r="R10" s="165"/>
      <c r="S10" s="164"/>
      <c r="T10" s="160">
        <f t="shared" si="3"/>
        <v>0</v>
      </c>
      <c r="W10" s="25">
        <f t="shared" si="4"/>
        <v>100</v>
      </c>
    </row>
    <row r="11" spans="1:23" x14ac:dyDescent="0.2">
      <c r="A11" s="169" t="str">
        <f t="shared" si="2"/>
        <v>5|3</v>
      </c>
      <c r="B11" s="168" t="s">
        <v>128</v>
      </c>
      <c r="C11" s="167" t="s">
        <v>71</v>
      </c>
      <c r="D11" s="56"/>
      <c r="E11" s="55">
        <v>3</v>
      </c>
      <c r="F11" s="59">
        <f>IF(E$6&lt;3,0,IF(F$6=0,0,VLOOKUP($A11,'base (2)'!$A:$P,F$6+4,FALSE)))</f>
        <v>40</v>
      </c>
      <c r="G11" s="59">
        <f>IF(E$6&lt;3,0,IF(G$6=0,0,VLOOKUP($A11,'base (2)'!$A:$P,G$6+4,FALSE)))</f>
        <v>40</v>
      </c>
      <c r="H11" s="59">
        <f>IF(H$6=0,0,VLOOKUP($A11,'base (2)'!$A:$P,H$6+4,FALSE))</f>
        <v>20</v>
      </c>
      <c r="I11" s="59">
        <f>IF(I$6=0,0,VLOOKUP($A11,'base (2)'!$A:$P,I$6+4,FALSE))</f>
        <v>0</v>
      </c>
      <c r="J11" s="59">
        <f>IF(J$6=0,0,VLOOKUP($A11,'base (2)'!$A:$P,J$6+4,FALSE))</f>
        <v>0</v>
      </c>
      <c r="K11" s="59">
        <f>IF(K$6=0,0,VLOOKUP($A11,'base (2)'!$A:$P,K$6+4,FALSE))</f>
        <v>0</v>
      </c>
      <c r="L11" s="59">
        <f>IF(L$6=0,0,VLOOKUP($A11,'base (2)'!$A:$P,L$6+4,FALSE))</f>
        <v>0</v>
      </c>
      <c r="M11" s="59">
        <f>IF(M$6=0,0,VLOOKUP($A11,'base (2)'!$A:$P,M$6+4,FALSE))</f>
        <v>0</v>
      </c>
      <c r="N11" s="59">
        <f>IF(N$6=0,0,VLOOKUP($A11,'base (2)'!$A:$P,N$6+4,FALSE))</f>
        <v>0</v>
      </c>
      <c r="O11" s="59">
        <f>IF(O$6=0,0,VLOOKUP($A11,'base (2)'!$A:$P,O$6+4,FALSE))</f>
        <v>0</v>
      </c>
      <c r="P11" s="59">
        <f>IF(P$6=0,0,VLOOKUP($A11,'base (2)'!$A:$P,P$6+4,FALSE))</f>
        <v>0</v>
      </c>
      <c r="Q11" s="166">
        <f>IF(Q$6=0,0,VLOOKUP($A11,'base (2)'!$A:$P,Q$6+4,FALSE))</f>
        <v>0</v>
      </c>
      <c r="R11" s="165"/>
      <c r="S11" s="164"/>
      <c r="T11" s="160">
        <f t="shared" si="3"/>
        <v>0</v>
      </c>
      <c r="W11" s="25">
        <f t="shared" si="4"/>
        <v>100</v>
      </c>
    </row>
    <row r="12" spans="1:23" x14ac:dyDescent="0.2">
      <c r="A12" s="169" t="str">
        <f t="shared" si="2"/>
        <v>5|4</v>
      </c>
      <c r="B12" s="168" t="s">
        <v>129</v>
      </c>
      <c r="C12" s="167" t="s">
        <v>130</v>
      </c>
      <c r="D12" s="56"/>
      <c r="E12" s="55">
        <v>4</v>
      </c>
      <c r="F12" s="59">
        <f>IF(E$6&lt;3,0,IF(F$6=0,0,VLOOKUP($A12,'base (2)'!$A:$P,F$6+4,FALSE)))</f>
        <v>20</v>
      </c>
      <c r="G12" s="59">
        <f>IF(E$6&lt;3,0,IF(G$6=0,0,VLOOKUP($A12,'base (2)'!$A:$P,G$6+4,FALSE)))</f>
        <v>20</v>
      </c>
      <c r="H12" s="59">
        <f>IF(H$6=0,0,VLOOKUP($A12,'base (2)'!$A:$P,H$6+4,FALSE))</f>
        <v>20</v>
      </c>
      <c r="I12" s="59">
        <f>IF(I$6=0,0,VLOOKUP($A12,'base (2)'!$A:$P,I$6+4,FALSE))</f>
        <v>20</v>
      </c>
      <c r="J12" s="59">
        <f>IF(J$6=0,0,VLOOKUP($A12,'base (2)'!$A:$P,J$6+4,FALSE))</f>
        <v>20</v>
      </c>
      <c r="K12" s="59">
        <f>IF(K$6=0,0,VLOOKUP($A12,'base (2)'!$A:$P,K$6+4,FALSE))</f>
        <v>0</v>
      </c>
      <c r="L12" s="59">
        <f>IF(L$6=0,0,VLOOKUP($A12,'base (2)'!$A:$P,L$6+4,FALSE))</f>
        <v>0</v>
      </c>
      <c r="M12" s="59">
        <f>IF(M$6=0,0,VLOOKUP($A12,'base (2)'!$A:$P,M$6+4,FALSE))</f>
        <v>0</v>
      </c>
      <c r="N12" s="59">
        <f>IF(N$6=0,0,VLOOKUP($A12,'base (2)'!$A:$P,N$6+4,FALSE))</f>
        <v>0</v>
      </c>
      <c r="O12" s="59">
        <f>IF(O$6=0,0,VLOOKUP($A12,'base (2)'!$A:$P,O$6+4,FALSE))</f>
        <v>0</v>
      </c>
      <c r="P12" s="59">
        <f>IF(P$6=0,0,VLOOKUP($A12,'base (2)'!$A:$P,P$6+4,FALSE))</f>
        <v>0</v>
      </c>
      <c r="Q12" s="166">
        <f>IF(Q$6=0,0,VLOOKUP($A12,'base (2)'!$A:$P,Q$6+4,FALSE))</f>
        <v>0</v>
      </c>
      <c r="R12" s="165"/>
      <c r="S12" s="164"/>
      <c r="T12" s="160">
        <f t="shared" si="3"/>
        <v>0</v>
      </c>
      <c r="W12" s="25">
        <f t="shared" si="4"/>
        <v>100</v>
      </c>
    </row>
    <row r="13" spans="1:23" x14ac:dyDescent="0.2">
      <c r="A13" s="169" t="str">
        <f t="shared" si="2"/>
        <v>5|5</v>
      </c>
      <c r="B13" s="168" t="s">
        <v>136</v>
      </c>
      <c r="C13" s="167" t="s">
        <v>137</v>
      </c>
      <c r="D13" s="56"/>
      <c r="E13" s="55">
        <v>5</v>
      </c>
      <c r="F13" s="59">
        <f>IF(E$6&lt;3,0,IF(F$6=0,0,VLOOKUP($A13,'base (2)'!$A:$P,F$6+4,FALSE)))</f>
        <v>5</v>
      </c>
      <c r="G13" s="59">
        <f>IF(E$6&lt;3,0,IF(G$6=0,0,VLOOKUP($A13,'base (2)'!$A:$P,G$6+4,FALSE)))</f>
        <v>15</v>
      </c>
      <c r="H13" s="59">
        <f>IF(H$6=0,0,VLOOKUP($A13,'base (2)'!$A:$P,H$6+4,FALSE))</f>
        <v>20</v>
      </c>
      <c r="I13" s="59">
        <f>IF(I$6=0,0,VLOOKUP($A13,'base (2)'!$A:$P,I$6+4,FALSE))</f>
        <v>30</v>
      </c>
      <c r="J13" s="59">
        <f>IF(J$6=0,0,VLOOKUP($A13,'base (2)'!$A:$P,J$6+4,FALSE))</f>
        <v>30</v>
      </c>
      <c r="K13" s="59">
        <f>IF(K$6=0,0,VLOOKUP($A13,'base (2)'!$A:$P,K$6+4,FALSE))</f>
        <v>0</v>
      </c>
      <c r="L13" s="59">
        <f>IF(L$6=0,0,VLOOKUP($A13,'base (2)'!$A:$P,L$6+4,FALSE))</f>
        <v>0</v>
      </c>
      <c r="M13" s="59">
        <f>IF(M$6=0,0,VLOOKUP($A13,'base (2)'!$A:$P,M$6+4,FALSE))</f>
        <v>0</v>
      </c>
      <c r="N13" s="59">
        <f>IF(N$6=0,0,VLOOKUP($A13,'base (2)'!$A:$P,N$6+4,FALSE))</f>
        <v>0</v>
      </c>
      <c r="O13" s="59">
        <f>IF(O$6=0,0,VLOOKUP($A13,'base (2)'!$A:$P,O$6+4,FALSE))</f>
        <v>0</v>
      </c>
      <c r="P13" s="59">
        <f>IF(P$6=0,0,VLOOKUP($A13,'base (2)'!$A:$P,P$6+4,FALSE))</f>
        <v>0</v>
      </c>
      <c r="Q13" s="166">
        <f>IF(Q$6=0,0,VLOOKUP($A13,'base (2)'!$A:$P,Q$6+4,FALSE))</f>
        <v>0</v>
      </c>
      <c r="R13" s="165"/>
      <c r="S13" s="164"/>
      <c r="T13" s="160">
        <f t="shared" si="3"/>
        <v>0</v>
      </c>
      <c r="W13" s="25">
        <f t="shared" si="4"/>
        <v>100</v>
      </c>
    </row>
    <row r="14" spans="1:23" x14ac:dyDescent="0.2">
      <c r="A14" s="169" t="str">
        <f t="shared" si="2"/>
        <v>5|6</v>
      </c>
      <c r="B14" s="168" t="s">
        <v>138</v>
      </c>
      <c r="C14" s="167" t="s">
        <v>81</v>
      </c>
      <c r="D14" s="56"/>
      <c r="E14" s="55">
        <v>3</v>
      </c>
      <c r="F14" s="59">
        <f>IF(E$6&lt;3,0,IF(F$6=0,0,VLOOKUP($A14,'base (2)'!$A:$P,F$6+4,FALSE)))</f>
        <v>0</v>
      </c>
      <c r="G14" s="59">
        <f>IF(E$6&lt;3,0,IF(G$6=0,0,VLOOKUP($A14,'base (2)'!$A:$P,G$6+4,FALSE)))</f>
        <v>0</v>
      </c>
      <c r="H14" s="59">
        <f>IF(H$6=0,0,VLOOKUP($A14,'base (2)'!$A:$P,H$6+4,FALSE))</f>
        <v>60</v>
      </c>
      <c r="I14" s="59">
        <f>IF(I$6=0,0,VLOOKUP($A14,'base (2)'!$A:$P,I$6+4,FALSE))</f>
        <v>40</v>
      </c>
      <c r="J14" s="59">
        <f>IF(J$6=0,0,VLOOKUP($A14,'base (2)'!$A:$P,J$6+4,FALSE))</f>
        <v>0</v>
      </c>
      <c r="K14" s="59">
        <f>IF(K$6=0,0,VLOOKUP($A14,'base (2)'!$A:$P,K$6+4,FALSE))</f>
        <v>0</v>
      </c>
      <c r="L14" s="59">
        <f>IF(L$6=0,0,VLOOKUP($A14,'base (2)'!$A:$P,L$6+4,FALSE))</f>
        <v>0</v>
      </c>
      <c r="M14" s="59">
        <f>IF(M$6=0,0,VLOOKUP($A14,'base (2)'!$A:$P,M$6+4,FALSE))</f>
        <v>0</v>
      </c>
      <c r="N14" s="59">
        <f>IF(N$6=0,0,VLOOKUP($A14,'base (2)'!$A:$P,N$6+4,FALSE))</f>
        <v>0</v>
      </c>
      <c r="O14" s="59">
        <f>IF(O$6=0,0,VLOOKUP($A14,'base (2)'!$A:$P,O$6+4,FALSE))</f>
        <v>0</v>
      </c>
      <c r="P14" s="59">
        <f>IF(P$6=0,0,VLOOKUP($A14,'base (2)'!$A:$P,P$6+4,FALSE))</f>
        <v>0</v>
      </c>
      <c r="Q14" s="166">
        <f>IF(Q$6=0,0,VLOOKUP($A14,'base (2)'!$A:$P,Q$6+4,FALSE))</f>
        <v>0</v>
      </c>
      <c r="R14" s="165"/>
      <c r="S14" s="164"/>
      <c r="T14" s="160">
        <f t="shared" si="3"/>
        <v>0</v>
      </c>
      <c r="W14" s="25">
        <f t="shared" si="4"/>
        <v>100</v>
      </c>
    </row>
    <row r="15" spans="1:23" x14ac:dyDescent="0.2">
      <c r="A15" s="169" t="str">
        <f t="shared" si="2"/>
        <v>5|7</v>
      </c>
      <c r="B15" s="168" t="s">
        <v>139</v>
      </c>
      <c r="C15" s="167" t="s">
        <v>140</v>
      </c>
      <c r="D15" s="56"/>
      <c r="E15" s="55">
        <v>5</v>
      </c>
      <c r="F15" s="59">
        <f>IF(E$6&lt;3,0,IF(F$6=0,0,VLOOKUP($A15,'base (2)'!$A:$P,F$6+4,FALSE)))</f>
        <v>0</v>
      </c>
      <c r="G15" s="59">
        <f>IF(E$6&lt;3,0,IF(G$6=0,0,VLOOKUP($A15,'base (2)'!$A:$P,G$6+4,FALSE)))</f>
        <v>10</v>
      </c>
      <c r="H15" s="59">
        <f>IF(H$6=0,0,VLOOKUP($A15,'base (2)'!$A:$P,H$6+4,FALSE))</f>
        <v>30</v>
      </c>
      <c r="I15" s="59">
        <f>IF(I$6=0,0,VLOOKUP($A15,'base (2)'!$A:$P,I$6+4,FALSE))</f>
        <v>30</v>
      </c>
      <c r="J15" s="59">
        <f>IF(J$6=0,0,VLOOKUP($A15,'base (2)'!$A:$P,J$6+4,FALSE))</f>
        <v>30</v>
      </c>
      <c r="K15" s="59">
        <f>IF(K$6=0,0,VLOOKUP($A15,'base (2)'!$A:$P,K$6+4,FALSE))</f>
        <v>0</v>
      </c>
      <c r="L15" s="59">
        <f>IF(L$6=0,0,VLOOKUP($A15,'base (2)'!$A:$P,L$6+4,FALSE))</f>
        <v>0</v>
      </c>
      <c r="M15" s="59">
        <f>IF(M$6=0,0,VLOOKUP($A15,'base (2)'!$A:$P,M$6+4,FALSE))</f>
        <v>0</v>
      </c>
      <c r="N15" s="59">
        <f>IF(N$6=0,0,VLOOKUP($A15,'base (2)'!$A:$P,N$6+4,FALSE))</f>
        <v>0</v>
      </c>
      <c r="O15" s="59">
        <f>IF(O$6=0,0,VLOOKUP($A15,'base (2)'!$A:$P,O$6+4,FALSE))</f>
        <v>0</v>
      </c>
      <c r="P15" s="59">
        <f>IF(P$6=0,0,VLOOKUP($A15,'base (2)'!$A:$P,P$6+4,FALSE))</f>
        <v>0</v>
      </c>
      <c r="Q15" s="166">
        <f>IF(Q$6=0,0,VLOOKUP($A15,'base (2)'!$A:$P,Q$6+4,FALSE))</f>
        <v>0</v>
      </c>
      <c r="R15" s="165"/>
      <c r="S15" s="164"/>
      <c r="T15" s="160">
        <f t="shared" si="3"/>
        <v>0</v>
      </c>
      <c r="W15" s="25">
        <f t="shared" si="4"/>
        <v>100</v>
      </c>
    </row>
    <row r="16" spans="1:23" x14ac:dyDescent="0.2">
      <c r="A16" s="169" t="str">
        <f t="shared" si="2"/>
        <v>5|8</v>
      </c>
      <c r="B16" s="168" t="s">
        <v>141</v>
      </c>
      <c r="C16" s="167" t="s">
        <v>211</v>
      </c>
      <c r="D16" s="56"/>
      <c r="E16" s="55">
        <v>6</v>
      </c>
      <c r="F16" s="59">
        <f>IF(E$6&lt;3,0,IF(F$6=0,0,VLOOKUP($A16,'base (2)'!$A:$P,F$6+4,FALSE)))</f>
        <v>10</v>
      </c>
      <c r="G16" s="59">
        <f>IF(E$6&lt;3,0,IF(G$6=0,0,VLOOKUP($A16,'base (2)'!$A:$P,G$6+4,FALSE)))</f>
        <v>20</v>
      </c>
      <c r="H16" s="59">
        <f>IF(H$6=0,0,VLOOKUP($A16,'base (2)'!$A:$P,H$6+4,FALSE))</f>
        <v>30</v>
      </c>
      <c r="I16" s="59">
        <f>IF(I$6=0,0,VLOOKUP($A16,'base (2)'!$A:$P,I$6+4,FALSE))</f>
        <v>20</v>
      </c>
      <c r="J16" s="59">
        <f>IF(J$6=0,0,VLOOKUP($A16,'base (2)'!$A:$P,J$6+4,FALSE))</f>
        <v>20</v>
      </c>
      <c r="K16" s="59">
        <f>IF(K$6=0,0,VLOOKUP($A16,'base (2)'!$A:$P,K$6+4,FALSE))</f>
        <v>0</v>
      </c>
      <c r="L16" s="59">
        <f>IF(L$6=0,0,VLOOKUP($A16,'base (2)'!$A:$P,L$6+4,FALSE))</f>
        <v>0</v>
      </c>
      <c r="M16" s="59">
        <f>IF(M$6=0,0,VLOOKUP($A16,'base (2)'!$A:$P,M$6+4,FALSE))</f>
        <v>0</v>
      </c>
      <c r="N16" s="59">
        <f>IF(N$6=0,0,VLOOKUP($A16,'base (2)'!$A:$P,N$6+4,FALSE))</f>
        <v>0</v>
      </c>
      <c r="O16" s="59">
        <f>IF(O$6=0,0,VLOOKUP($A16,'base (2)'!$A:$P,O$6+4,FALSE))</f>
        <v>0</v>
      </c>
      <c r="P16" s="59">
        <f>IF(P$6=0,0,VLOOKUP($A16,'base (2)'!$A:$P,P$6+4,FALSE))</f>
        <v>0</v>
      </c>
      <c r="Q16" s="166">
        <f>IF(Q$6=0,0,VLOOKUP($A16,'base (2)'!$A:$P,Q$6+4,FALSE))</f>
        <v>0</v>
      </c>
      <c r="R16" s="165"/>
      <c r="S16" s="164"/>
      <c r="T16" s="160">
        <f t="shared" si="3"/>
        <v>0</v>
      </c>
      <c r="W16" s="25">
        <f t="shared" si="4"/>
        <v>100</v>
      </c>
    </row>
    <row r="17" spans="1:23" x14ac:dyDescent="0.2">
      <c r="A17" s="169" t="str">
        <f t="shared" si="2"/>
        <v>5|9</v>
      </c>
      <c r="B17" s="168" t="s">
        <v>159</v>
      </c>
      <c r="C17" s="167" t="s">
        <v>214</v>
      </c>
      <c r="D17" s="56"/>
      <c r="E17" s="55">
        <v>6</v>
      </c>
      <c r="F17" s="59">
        <f>IF(E$6&lt;3,0,IF(F$6=0,0,VLOOKUP($A17,'base (2)'!$A:$P,F$6+4,FALSE)))</f>
        <v>20</v>
      </c>
      <c r="G17" s="59">
        <f>IF(E$6&lt;3,0,IF(G$6=0,0,VLOOKUP($A17,'base (2)'!$A:$P,G$6+4,FALSE)))</f>
        <v>20</v>
      </c>
      <c r="H17" s="59">
        <f>IF(H$6=0,0,VLOOKUP($A17,'base (2)'!$A:$P,H$6+4,FALSE))</f>
        <v>30</v>
      </c>
      <c r="I17" s="59">
        <f>IF(I$6=0,0,VLOOKUP($A17,'base (2)'!$A:$P,I$6+4,FALSE))</f>
        <v>20</v>
      </c>
      <c r="J17" s="59">
        <f>IF(J$6=0,0,VLOOKUP($A17,'base (2)'!$A:$P,J$6+4,FALSE))</f>
        <v>10</v>
      </c>
      <c r="K17" s="59">
        <f>IF(K$6=0,0,VLOOKUP($A17,'base (2)'!$A:$P,K$6+4,FALSE))</f>
        <v>0</v>
      </c>
      <c r="L17" s="59">
        <f>IF(L$6=0,0,VLOOKUP($A17,'base (2)'!$A:$P,L$6+4,FALSE))</f>
        <v>0</v>
      </c>
      <c r="M17" s="59">
        <f>IF(M$6=0,0,VLOOKUP($A17,'base (2)'!$A:$P,M$6+4,FALSE))</f>
        <v>0</v>
      </c>
      <c r="N17" s="59">
        <f>IF(N$6=0,0,VLOOKUP($A17,'base (2)'!$A:$P,N$6+4,FALSE))</f>
        <v>0</v>
      </c>
      <c r="O17" s="59">
        <f>IF(O$6=0,0,VLOOKUP($A17,'base (2)'!$A:$P,O$6+4,FALSE))</f>
        <v>0</v>
      </c>
      <c r="P17" s="59">
        <f>IF(P$6=0,0,VLOOKUP($A17,'base (2)'!$A:$P,P$6+4,FALSE))</f>
        <v>0</v>
      </c>
      <c r="Q17" s="166">
        <f>IF(Q$6=0,0,VLOOKUP($A17,'base (2)'!$A:$P,Q$6+4,FALSE))</f>
        <v>0</v>
      </c>
      <c r="R17" s="165"/>
      <c r="S17" s="164"/>
      <c r="T17" s="160">
        <f t="shared" si="3"/>
        <v>0</v>
      </c>
      <c r="W17" s="25">
        <f t="shared" si="4"/>
        <v>100</v>
      </c>
    </row>
    <row r="18" spans="1:23" x14ac:dyDescent="0.2">
      <c r="A18" s="169" t="str">
        <f t="shared" si="2"/>
        <v>5|10</v>
      </c>
      <c r="B18" s="168" t="s">
        <v>175</v>
      </c>
      <c r="C18" s="167" t="s">
        <v>215</v>
      </c>
      <c r="D18" s="56"/>
      <c r="E18" s="55"/>
      <c r="F18" s="59">
        <f>IF(E$6&lt;3,0,IF(F$6=0,0,VLOOKUP($A18,'base (2)'!$A:$P,F$6+4,FALSE)))</f>
        <v>0</v>
      </c>
      <c r="G18" s="59">
        <f>IF(E$6&lt;3,0,IF(G$6=0,0,VLOOKUP($A18,'base (2)'!$A:$P,G$6+4,FALSE)))</f>
        <v>10</v>
      </c>
      <c r="H18" s="59">
        <f>IF(H$6=0,0,VLOOKUP($A18,'base (2)'!$A:$P,H$6+4,FALSE))</f>
        <v>30</v>
      </c>
      <c r="I18" s="59">
        <f>IF(I$6=0,0,VLOOKUP($A18,'base (2)'!$A:$P,I$6+4,FALSE))</f>
        <v>30</v>
      </c>
      <c r="J18" s="59">
        <f>IF(J$6=0,0,VLOOKUP($A18,'base (2)'!$A:$P,J$6+4,FALSE))</f>
        <v>30</v>
      </c>
      <c r="K18" s="59">
        <f>IF(K$6=0,0,VLOOKUP($A18,'base (2)'!$A:$P,K$6+4,FALSE))</f>
        <v>0</v>
      </c>
      <c r="L18" s="59">
        <f>IF(L$6=0,0,VLOOKUP($A18,'base (2)'!$A:$P,L$6+4,FALSE))</f>
        <v>0</v>
      </c>
      <c r="M18" s="59">
        <f>IF(M$6=0,0,VLOOKUP($A18,'base (2)'!$A:$P,M$6+4,FALSE))</f>
        <v>0</v>
      </c>
      <c r="N18" s="59">
        <f>IF(N$6=0,0,VLOOKUP($A18,'base (2)'!$A:$P,N$6+4,FALSE))</f>
        <v>0</v>
      </c>
      <c r="O18" s="59">
        <f>IF(O$6=0,0,VLOOKUP($A18,'base (2)'!$A:$P,O$6+4,FALSE))</f>
        <v>0</v>
      </c>
      <c r="P18" s="59">
        <f>IF(P$6=0,0,VLOOKUP($A18,'base (2)'!$A:$P,P$6+4,FALSE))</f>
        <v>0</v>
      </c>
      <c r="Q18" s="166">
        <f>IF(Q$6=0,0,VLOOKUP($A18,'base (2)'!$A:$P,Q$6+4,FALSE))</f>
        <v>0</v>
      </c>
      <c r="R18" s="165"/>
      <c r="S18" s="164"/>
      <c r="T18" s="160">
        <f t="shared" si="3"/>
        <v>0</v>
      </c>
      <c r="W18" s="25">
        <f t="shared" si="4"/>
        <v>100</v>
      </c>
    </row>
    <row r="19" spans="1:23" x14ac:dyDescent="0.2">
      <c r="A19" s="169" t="str">
        <f t="shared" si="2"/>
        <v>5|11</v>
      </c>
      <c r="B19" s="168" t="s">
        <v>179</v>
      </c>
      <c r="C19" s="167" t="s">
        <v>178</v>
      </c>
      <c r="D19" s="56"/>
      <c r="E19" s="55"/>
      <c r="F19" s="59">
        <f>IF(E$6&lt;3,0,IF(F$6=0,0,VLOOKUP($A19,'base (2)'!$A:$P,F$6+4,FALSE)))</f>
        <v>10</v>
      </c>
      <c r="G19" s="59">
        <f>IF(E$6&lt;3,0,IF(G$6=0,0,VLOOKUP($A19,'base (2)'!$A:$P,G$6+4,FALSE)))</f>
        <v>20</v>
      </c>
      <c r="H19" s="59">
        <f>IF(H$6=0,0,VLOOKUP($A19,'base (2)'!$A:$P,H$6+4,FALSE))</f>
        <v>20</v>
      </c>
      <c r="I19" s="59">
        <f>IF(I$6=0,0,VLOOKUP($A19,'base (2)'!$A:$P,I$6+4,FALSE))</f>
        <v>30</v>
      </c>
      <c r="J19" s="59">
        <f>IF(J$6=0,0,VLOOKUP($A19,'base (2)'!$A:$P,J$6+4,FALSE))</f>
        <v>20</v>
      </c>
      <c r="K19" s="59">
        <f>IF(K$6=0,0,VLOOKUP($A19,'base (2)'!$A:$P,K$6+4,FALSE))</f>
        <v>0</v>
      </c>
      <c r="L19" s="59">
        <f>IF(L$6=0,0,VLOOKUP($A19,'base (2)'!$A:$P,L$6+4,FALSE))</f>
        <v>0</v>
      </c>
      <c r="M19" s="59">
        <f>IF(M$6=0,0,VLOOKUP($A19,'base (2)'!$A:$P,M$6+4,FALSE))</f>
        <v>0</v>
      </c>
      <c r="N19" s="59">
        <f>IF(N$6=0,0,VLOOKUP($A19,'base (2)'!$A:$P,N$6+4,FALSE))</f>
        <v>0</v>
      </c>
      <c r="O19" s="59">
        <f>IF(O$6=0,0,VLOOKUP($A19,'base (2)'!$A:$P,O$6+4,FALSE))</f>
        <v>0</v>
      </c>
      <c r="P19" s="59">
        <f>IF(P$6=0,0,VLOOKUP($A19,'base (2)'!$A:$P,P$6+4,FALSE))</f>
        <v>0</v>
      </c>
      <c r="Q19" s="166">
        <f>IF(Q$6=0,0,VLOOKUP($A19,'base (2)'!$A:$P,Q$6+4,FALSE))</f>
        <v>0</v>
      </c>
      <c r="R19" s="165"/>
      <c r="S19" s="164"/>
      <c r="T19" s="160">
        <f t="shared" si="3"/>
        <v>0</v>
      </c>
      <c r="W19" s="25">
        <f t="shared" si="4"/>
        <v>100</v>
      </c>
    </row>
    <row r="20" spans="1:23" x14ac:dyDescent="0.2">
      <c r="A20" s="169" t="str">
        <f t="shared" si="2"/>
        <v>5|12</v>
      </c>
      <c r="B20" s="168" t="s">
        <v>183</v>
      </c>
      <c r="C20" s="167" t="s">
        <v>184</v>
      </c>
      <c r="D20" s="56"/>
      <c r="E20" s="55"/>
      <c r="F20" s="59">
        <f>IF(E$6&lt;3,0,IF(F$6=0,0,VLOOKUP($A20,'base (2)'!$A:$P,F$6+4,FALSE)))</f>
        <v>20</v>
      </c>
      <c r="G20" s="59">
        <f>IF(E$6&lt;3,0,IF(G$6=0,0,VLOOKUP($A20,'base (2)'!$A:$P,G$6+4,FALSE)))</f>
        <v>20</v>
      </c>
      <c r="H20" s="59">
        <f>IF(H$6=0,0,VLOOKUP($A20,'base (2)'!$A:$P,H$6+4,FALSE))</f>
        <v>20</v>
      </c>
      <c r="I20" s="59">
        <f>IF(I$6=0,0,VLOOKUP($A20,'base (2)'!$A:$P,I$6+4,FALSE))</f>
        <v>20</v>
      </c>
      <c r="J20" s="59">
        <f>IF(J$6=0,0,VLOOKUP($A20,'base (2)'!$A:$P,J$6+4,FALSE))</f>
        <v>20</v>
      </c>
      <c r="K20" s="59">
        <f>IF(K$6=0,0,VLOOKUP($A20,'base (2)'!$A:$P,K$6+4,FALSE))</f>
        <v>0</v>
      </c>
      <c r="L20" s="59">
        <f>IF(L$6=0,0,VLOOKUP($A20,'base (2)'!$A:$P,L$6+4,FALSE))</f>
        <v>0</v>
      </c>
      <c r="M20" s="59">
        <f>IF(M$6=0,0,VLOOKUP($A20,'base (2)'!$A:$P,M$6+4,FALSE))</f>
        <v>0</v>
      </c>
      <c r="N20" s="59">
        <f>IF(N$6=0,0,VLOOKUP($A20,'base (2)'!$A:$P,N$6+4,FALSE))</f>
        <v>0</v>
      </c>
      <c r="O20" s="59">
        <f>IF(O$6=0,0,VLOOKUP($A20,'base (2)'!$A:$P,O$6+4,FALSE))</f>
        <v>0</v>
      </c>
      <c r="P20" s="59">
        <f>IF(P$6=0,0,VLOOKUP($A20,'base (2)'!$A:$P,P$6+4,FALSE))</f>
        <v>0</v>
      </c>
      <c r="Q20" s="166">
        <f>IF(Q$6=0,0,VLOOKUP($A20,'base (2)'!$A:$P,Q$6+4,FALSE))</f>
        <v>0</v>
      </c>
      <c r="R20" s="165"/>
      <c r="S20" s="164"/>
      <c r="T20" s="160">
        <f t="shared" si="3"/>
        <v>0</v>
      </c>
      <c r="W20" s="25">
        <f t="shared" si="4"/>
        <v>100</v>
      </c>
    </row>
    <row r="21" spans="1:23" hidden="1" x14ac:dyDescent="0.2">
      <c r="A21" s="86"/>
      <c r="B21" s="163"/>
      <c r="C21" s="162"/>
      <c r="D21" s="162"/>
      <c r="E21" s="55"/>
      <c r="F21" s="59" t="e">
        <f>IF(F$6=0,0,VLOOKUP($A21,'base (2)'!$A:$P,F$6+4,FALSE))</f>
        <v>#N/A</v>
      </c>
      <c r="G21" s="54"/>
      <c r="H21" s="54"/>
      <c r="I21" s="54"/>
      <c r="J21" s="54"/>
      <c r="K21" s="53"/>
      <c r="L21" s="53"/>
      <c r="M21" s="53"/>
      <c r="N21" s="53"/>
      <c r="O21" s="53"/>
      <c r="P21" s="53"/>
      <c r="Q21" s="53"/>
      <c r="R21" s="60"/>
      <c r="S21" s="161"/>
      <c r="T21" s="160">
        <f t="shared" si="3"/>
        <v>0</v>
      </c>
    </row>
    <row r="22" spans="1:23" hidden="1" x14ac:dyDescent="0.2">
      <c r="A22" s="86"/>
      <c r="B22" s="163"/>
      <c r="C22" s="162"/>
      <c r="D22" s="162"/>
      <c r="E22" s="55"/>
      <c r="F22" s="59" t="e">
        <f>IF(F$6=0,0,VLOOKUP($A22,'base (2)'!$A:$P,F$6+4,FALSE))</f>
        <v>#N/A</v>
      </c>
      <c r="G22" s="54"/>
      <c r="H22" s="54"/>
      <c r="I22" s="54"/>
      <c r="J22" s="54"/>
      <c r="K22" s="53"/>
      <c r="L22" s="53"/>
      <c r="M22" s="53"/>
      <c r="N22" s="53"/>
      <c r="O22" s="53"/>
      <c r="P22" s="53"/>
      <c r="Q22" s="53"/>
      <c r="R22" s="60"/>
      <c r="S22" s="161"/>
      <c r="T22" s="160">
        <f t="shared" si="3"/>
        <v>0</v>
      </c>
    </row>
    <row r="23" spans="1:23" hidden="1" x14ac:dyDescent="0.2">
      <c r="A23" s="86"/>
      <c r="B23" s="163"/>
      <c r="C23" s="162"/>
      <c r="D23" s="162"/>
      <c r="E23" s="55"/>
      <c r="F23" s="59" t="e">
        <f>IF(F$6=0,0,VLOOKUP($A23,'base (2)'!$A:$P,F$6+4,FALSE))</f>
        <v>#N/A</v>
      </c>
      <c r="G23" s="54"/>
      <c r="H23" s="54"/>
      <c r="I23" s="54"/>
      <c r="J23" s="54"/>
      <c r="K23" s="53"/>
      <c r="L23" s="53"/>
      <c r="M23" s="53"/>
      <c r="N23" s="53"/>
      <c r="O23" s="53"/>
      <c r="P23" s="53"/>
      <c r="Q23" s="53"/>
      <c r="R23" s="60"/>
      <c r="S23" s="161"/>
      <c r="T23" s="160">
        <f t="shared" si="3"/>
        <v>0</v>
      </c>
    </row>
    <row r="24" spans="1:23" hidden="1" x14ac:dyDescent="0.2">
      <c r="A24" s="86"/>
      <c r="B24" s="163"/>
      <c r="C24" s="162"/>
      <c r="D24" s="162"/>
      <c r="E24" s="55"/>
      <c r="F24" s="59" t="e">
        <f>IF(F$6=0,0,VLOOKUP($A24,'base (2)'!$A:$P,F$6+4,FALSE))</f>
        <v>#N/A</v>
      </c>
      <c r="G24" s="54"/>
      <c r="H24" s="54"/>
      <c r="I24" s="54"/>
      <c r="J24" s="54"/>
      <c r="K24" s="53"/>
      <c r="L24" s="53"/>
      <c r="M24" s="53"/>
      <c r="N24" s="53"/>
      <c r="O24" s="53"/>
      <c r="P24" s="53"/>
      <c r="Q24" s="53"/>
      <c r="R24" s="60"/>
      <c r="S24" s="161"/>
      <c r="T24" s="160">
        <f t="shared" si="3"/>
        <v>0</v>
      </c>
    </row>
    <row r="25" spans="1:23" hidden="1" x14ac:dyDescent="0.2">
      <c r="A25" s="86"/>
      <c r="B25" s="163"/>
      <c r="C25" s="162"/>
      <c r="D25" s="162"/>
      <c r="E25" s="55"/>
      <c r="F25" s="59" t="e">
        <f>IF(F$6=0,0,VLOOKUP($A25,'base (2)'!$A:$P,F$6+4,FALSE))</f>
        <v>#N/A</v>
      </c>
      <c r="G25" s="54"/>
      <c r="H25" s="54"/>
      <c r="I25" s="54"/>
      <c r="J25" s="54"/>
      <c r="K25" s="53"/>
      <c r="L25" s="53"/>
      <c r="M25" s="53"/>
      <c r="N25" s="53"/>
      <c r="O25" s="53"/>
      <c r="P25" s="53"/>
      <c r="Q25" s="53"/>
      <c r="R25" s="60"/>
      <c r="S25" s="161"/>
      <c r="T25" s="160">
        <f t="shared" si="3"/>
        <v>0</v>
      </c>
    </row>
    <row r="26" spans="1:23" hidden="1" x14ac:dyDescent="0.2">
      <c r="A26" s="86"/>
      <c r="B26" s="163"/>
      <c r="C26" s="162"/>
      <c r="D26" s="162"/>
      <c r="E26" s="55"/>
      <c r="F26" s="59" t="e">
        <f>IF(F$6=0,0,VLOOKUP($A26,'base (2)'!$A:$P,F$6+4,FALSE))</f>
        <v>#N/A</v>
      </c>
      <c r="G26" s="54"/>
      <c r="H26" s="54"/>
      <c r="I26" s="54"/>
      <c r="J26" s="54"/>
      <c r="K26" s="53"/>
      <c r="L26" s="53"/>
      <c r="M26" s="53"/>
      <c r="N26" s="53"/>
      <c r="O26" s="53"/>
      <c r="P26" s="53"/>
      <c r="Q26" s="53"/>
      <c r="R26" s="60"/>
      <c r="S26" s="161"/>
      <c r="T26" s="160">
        <f t="shared" si="3"/>
        <v>0</v>
      </c>
    </row>
    <row r="27" spans="1:23" hidden="1" x14ac:dyDescent="0.2">
      <c r="A27" s="86"/>
      <c r="B27" s="163"/>
      <c r="C27" s="162"/>
      <c r="D27" s="162"/>
      <c r="E27" s="55"/>
      <c r="F27" s="59" t="e">
        <f>IF(F$6=0,0,VLOOKUP($A27,'base (2)'!$A:$P,F$6+4,FALSE))</f>
        <v>#N/A</v>
      </c>
      <c r="G27" s="54"/>
      <c r="H27" s="54"/>
      <c r="I27" s="54"/>
      <c r="J27" s="54"/>
      <c r="K27" s="53"/>
      <c r="L27" s="53"/>
      <c r="M27" s="53"/>
      <c r="N27" s="53"/>
      <c r="O27" s="53"/>
      <c r="P27" s="53"/>
      <c r="Q27" s="53"/>
      <c r="R27" s="60"/>
      <c r="S27" s="161"/>
      <c r="T27" s="160">
        <f t="shared" si="3"/>
        <v>0</v>
      </c>
    </row>
    <row r="28" spans="1:23" ht="13.5" thickBot="1" x14ac:dyDescent="0.25">
      <c r="A28" s="86"/>
      <c r="B28" s="159"/>
      <c r="C28" s="158"/>
      <c r="D28" s="158"/>
      <c r="E28" s="158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6"/>
      <c r="T28" s="155"/>
    </row>
    <row r="29" spans="1:23" ht="14.25" thickTop="1" thickBot="1" x14ac:dyDescent="0.25">
      <c r="A29" s="86"/>
      <c r="B29" s="154"/>
      <c r="C29" s="153" t="s">
        <v>236</v>
      </c>
      <c r="D29" s="153" t="s">
        <v>236</v>
      </c>
      <c r="E29" s="152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0">
        <f>SUM(S9:S28)</f>
        <v>0</v>
      </c>
      <c r="T29" s="149">
        <f>SUM(T9:T27)</f>
        <v>0</v>
      </c>
    </row>
    <row r="30" spans="1:23" ht="18.75" thickTop="1" x14ac:dyDescent="0.25">
      <c r="A30" s="86"/>
      <c r="B30" s="148" t="s">
        <v>321</v>
      </c>
      <c r="C30" s="147"/>
      <c r="D30" s="147"/>
      <c r="E30" s="147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5"/>
    </row>
    <row r="31" spans="1:23" ht="13.5" thickBot="1" x14ac:dyDescent="0.25">
      <c r="A31" s="86"/>
      <c r="B31" s="144" t="s">
        <v>232</v>
      </c>
      <c r="C31" s="143"/>
      <c r="D31" s="143"/>
      <c r="E31" s="143"/>
      <c r="F31" s="142" t="s">
        <v>237</v>
      </c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1"/>
      <c r="R31" s="140" t="s">
        <v>238</v>
      </c>
      <c r="S31" s="139" t="s">
        <v>230</v>
      </c>
      <c r="T31" s="138" t="s">
        <v>231</v>
      </c>
    </row>
    <row r="32" spans="1:23" ht="13.5" thickTop="1" x14ac:dyDescent="0.2">
      <c r="A32" s="86"/>
      <c r="B32" s="137"/>
      <c r="C32" s="136"/>
      <c r="D32" s="135"/>
      <c r="E32" s="135"/>
      <c r="F32" s="134">
        <f t="shared" ref="F32:Q32" si="5">F6</f>
        <v>1</v>
      </c>
      <c r="G32" s="134">
        <f t="shared" si="5"/>
        <v>2</v>
      </c>
      <c r="H32" s="134">
        <f t="shared" si="5"/>
        <v>3</v>
      </c>
      <c r="I32" s="134">
        <f t="shared" si="5"/>
        <v>4</v>
      </c>
      <c r="J32" s="134">
        <f t="shared" si="5"/>
        <v>5</v>
      </c>
      <c r="K32" s="134">
        <f t="shared" si="5"/>
        <v>0</v>
      </c>
      <c r="L32" s="134">
        <f t="shared" si="5"/>
        <v>0</v>
      </c>
      <c r="M32" s="134">
        <f t="shared" si="5"/>
        <v>0</v>
      </c>
      <c r="N32" s="134">
        <f t="shared" si="5"/>
        <v>0</v>
      </c>
      <c r="O32" s="134">
        <f t="shared" si="5"/>
        <v>0</v>
      </c>
      <c r="P32" s="134">
        <f t="shared" si="5"/>
        <v>0</v>
      </c>
      <c r="Q32" s="133">
        <f t="shared" si="5"/>
        <v>0</v>
      </c>
      <c r="R32" s="132" t="s">
        <v>239</v>
      </c>
      <c r="S32" s="131" t="s">
        <v>232</v>
      </c>
      <c r="T32" s="130" t="s">
        <v>232</v>
      </c>
    </row>
    <row r="33" spans="1:21" x14ac:dyDescent="0.2">
      <c r="A33" s="86"/>
      <c r="B33" s="118" t="s">
        <v>240</v>
      </c>
      <c r="C33" s="129" t="s">
        <v>241</v>
      </c>
      <c r="D33" s="127" t="s">
        <v>320</v>
      </c>
      <c r="E33" s="126" t="s">
        <v>242</v>
      </c>
      <c r="F33" s="125">
        <f t="shared" ref="F33:Q33" si="6">((F9/100)*$S$9)*$T$2</f>
        <v>0</v>
      </c>
      <c r="G33" s="125">
        <f t="shared" si="6"/>
        <v>0</v>
      </c>
      <c r="H33" s="125">
        <f t="shared" si="6"/>
        <v>0</v>
      </c>
      <c r="I33" s="125">
        <f t="shared" si="6"/>
        <v>0</v>
      </c>
      <c r="J33" s="125">
        <f t="shared" si="6"/>
        <v>0</v>
      </c>
      <c r="K33" s="125">
        <f t="shared" si="6"/>
        <v>0</v>
      </c>
      <c r="L33" s="125">
        <f t="shared" si="6"/>
        <v>0</v>
      </c>
      <c r="M33" s="125">
        <f t="shared" si="6"/>
        <v>0</v>
      </c>
      <c r="N33" s="125">
        <f t="shared" si="6"/>
        <v>0</v>
      </c>
      <c r="O33" s="125">
        <f t="shared" si="6"/>
        <v>0</v>
      </c>
      <c r="P33" s="125">
        <f t="shared" si="6"/>
        <v>0</v>
      </c>
      <c r="Q33" s="26">
        <f t="shared" si="6"/>
        <v>0</v>
      </c>
      <c r="R33" s="128">
        <f t="shared" ref="R33:R56" si="7">COUNTIF(F33:Q33,"&gt;0")</f>
        <v>0</v>
      </c>
      <c r="S33" s="123">
        <f t="shared" ref="S33:S56" si="8">SUM(F33:Q33)</f>
        <v>0</v>
      </c>
      <c r="T33" s="27">
        <f t="shared" ref="T33:T56" si="9">IF($S$61=0,0,(S33/$S$61))</f>
        <v>0</v>
      </c>
    </row>
    <row r="34" spans="1:21" x14ac:dyDescent="0.2">
      <c r="A34" s="86"/>
      <c r="B34" s="118" t="s">
        <v>243</v>
      </c>
      <c r="C34" s="120" t="s">
        <v>244</v>
      </c>
      <c r="D34" s="127" t="s">
        <v>245</v>
      </c>
      <c r="E34" s="126" t="s">
        <v>242</v>
      </c>
      <c r="F34" s="125">
        <f>((F9/100)*$S$9)*T3</f>
        <v>0</v>
      </c>
      <c r="G34" s="125">
        <f t="shared" ref="G34:Q34" si="10">((G9/100)*$S$9)*$T$3</f>
        <v>0</v>
      </c>
      <c r="H34" s="125">
        <f t="shared" si="10"/>
        <v>0</v>
      </c>
      <c r="I34" s="125">
        <f t="shared" si="10"/>
        <v>0</v>
      </c>
      <c r="J34" s="125">
        <f t="shared" si="10"/>
        <v>0</v>
      </c>
      <c r="K34" s="125">
        <f t="shared" si="10"/>
        <v>0</v>
      </c>
      <c r="L34" s="125">
        <f t="shared" si="10"/>
        <v>0</v>
      </c>
      <c r="M34" s="125">
        <f t="shared" si="10"/>
        <v>0</v>
      </c>
      <c r="N34" s="125">
        <f t="shared" si="10"/>
        <v>0</v>
      </c>
      <c r="O34" s="125">
        <f t="shared" si="10"/>
        <v>0</v>
      </c>
      <c r="P34" s="125">
        <f t="shared" si="10"/>
        <v>0</v>
      </c>
      <c r="Q34" s="26">
        <f t="shared" si="10"/>
        <v>0</v>
      </c>
      <c r="R34" s="124">
        <f t="shared" si="7"/>
        <v>0</v>
      </c>
      <c r="S34" s="123">
        <f t="shared" si="8"/>
        <v>0</v>
      </c>
      <c r="T34" s="27">
        <f t="shared" si="9"/>
        <v>0</v>
      </c>
      <c r="U34" s="28"/>
    </row>
    <row r="35" spans="1:21" x14ac:dyDescent="0.2">
      <c r="A35" s="86"/>
      <c r="B35" s="118" t="s">
        <v>246</v>
      </c>
      <c r="C35" s="121" t="s">
        <v>247</v>
      </c>
      <c r="D35" s="126" t="s">
        <v>320</v>
      </c>
      <c r="E35" s="126" t="s">
        <v>242</v>
      </c>
      <c r="F35" s="125">
        <f t="shared" ref="F35:Q35" si="11">((F10/100)*$S$10)*$T$2</f>
        <v>0</v>
      </c>
      <c r="G35" s="125">
        <f t="shared" si="11"/>
        <v>0</v>
      </c>
      <c r="H35" s="125">
        <f t="shared" si="11"/>
        <v>0</v>
      </c>
      <c r="I35" s="125">
        <f t="shared" si="11"/>
        <v>0</v>
      </c>
      <c r="J35" s="125">
        <f t="shared" si="11"/>
        <v>0</v>
      </c>
      <c r="K35" s="125">
        <f t="shared" si="11"/>
        <v>0</v>
      </c>
      <c r="L35" s="125">
        <f t="shared" si="11"/>
        <v>0</v>
      </c>
      <c r="M35" s="125">
        <f t="shared" si="11"/>
        <v>0</v>
      </c>
      <c r="N35" s="125">
        <f t="shared" si="11"/>
        <v>0</v>
      </c>
      <c r="O35" s="125">
        <f t="shared" si="11"/>
        <v>0</v>
      </c>
      <c r="P35" s="125">
        <f t="shared" si="11"/>
        <v>0</v>
      </c>
      <c r="Q35" s="26">
        <f t="shared" si="11"/>
        <v>0</v>
      </c>
      <c r="R35" s="124">
        <f t="shared" si="7"/>
        <v>0</v>
      </c>
      <c r="S35" s="123">
        <f t="shared" si="8"/>
        <v>0</v>
      </c>
      <c r="T35" s="27">
        <f t="shared" si="9"/>
        <v>0</v>
      </c>
    </row>
    <row r="36" spans="1:21" x14ac:dyDescent="0.2">
      <c r="A36" s="86"/>
      <c r="B36" s="118" t="s">
        <v>248</v>
      </c>
      <c r="C36" s="117" t="s">
        <v>249</v>
      </c>
      <c r="D36" s="126" t="s">
        <v>245</v>
      </c>
      <c r="E36" s="126" t="s">
        <v>242</v>
      </c>
      <c r="F36" s="125">
        <f t="shared" ref="F36:Q36" si="12">((F10/100)*$S$10)*$T$3</f>
        <v>0</v>
      </c>
      <c r="G36" s="125">
        <f t="shared" si="12"/>
        <v>0</v>
      </c>
      <c r="H36" s="125">
        <f t="shared" si="12"/>
        <v>0</v>
      </c>
      <c r="I36" s="125">
        <f t="shared" si="12"/>
        <v>0</v>
      </c>
      <c r="J36" s="125">
        <f t="shared" si="12"/>
        <v>0</v>
      </c>
      <c r="K36" s="125">
        <f t="shared" si="12"/>
        <v>0</v>
      </c>
      <c r="L36" s="125">
        <f t="shared" si="12"/>
        <v>0</v>
      </c>
      <c r="M36" s="125">
        <f t="shared" si="12"/>
        <v>0</v>
      </c>
      <c r="N36" s="125">
        <f t="shared" si="12"/>
        <v>0</v>
      </c>
      <c r="O36" s="125">
        <f t="shared" si="12"/>
        <v>0</v>
      </c>
      <c r="P36" s="125">
        <f t="shared" si="12"/>
        <v>0</v>
      </c>
      <c r="Q36" s="26">
        <f t="shared" si="12"/>
        <v>0</v>
      </c>
      <c r="R36" s="124">
        <f t="shared" si="7"/>
        <v>0</v>
      </c>
      <c r="S36" s="123">
        <f t="shared" si="8"/>
        <v>0</v>
      </c>
      <c r="T36" s="27">
        <f t="shared" si="9"/>
        <v>0</v>
      </c>
      <c r="U36" s="28"/>
    </row>
    <row r="37" spans="1:21" x14ac:dyDescent="0.2">
      <c r="A37" s="86"/>
      <c r="B37" s="118" t="s">
        <v>250</v>
      </c>
      <c r="C37" s="121" t="s">
        <v>71</v>
      </c>
      <c r="D37" s="126" t="s">
        <v>320</v>
      </c>
      <c r="E37" s="126" t="s">
        <v>242</v>
      </c>
      <c r="F37" s="125">
        <f t="shared" ref="F37:Q37" si="13">((F11/100)*$S$11)*$T$2</f>
        <v>0</v>
      </c>
      <c r="G37" s="125">
        <f t="shared" si="13"/>
        <v>0</v>
      </c>
      <c r="H37" s="125">
        <f t="shared" si="13"/>
        <v>0</v>
      </c>
      <c r="I37" s="125">
        <f t="shared" si="13"/>
        <v>0</v>
      </c>
      <c r="J37" s="125">
        <f t="shared" si="13"/>
        <v>0</v>
      </c>
      <c r="K37" s="125">
        <f t="shared" si="13"/>
        <v>0</v>
      </c>
      <c r="L37" s="125">
        <f t="shared" si="13"/>
        <v>0</v>
      </c>
      <c r="M37" s="125">
        <f t="shared" si="13"/>
        <v>0</v>
      </c>
      <c r="N37" s="125">
        <f t="shared" si="13"/>
        <v>0</v>
      </c>
      <c r="O37" s="125">
        <f t="shared" si="13"/>
        <v>0</v>
      </c>
      <c r="P37" s="125">
        <f t="shared" si="13"/>
        <v>0</v>
      </c>
      <c r="Q37" s="26">
        <f t="shared" si="13"/>
        <v>0</v>
      </c>
      <c r="R37" s="124">
        <f t="shared" si="7"/>
        <v>0</v>
      </c>
      <c r="S37" s="123">
        <f t="shared" si="8"/>
        <v>0</v>
      </c>
      <c r="T37" s="27">
        <f t="shared" si="9"/>
        <v>0</v>
      </c>
    </row>
    <row r="38" spans="1:21" x14ac:dyDescent="0.2">
      <c r="A38" s="86"/>
      <c r="B38" s="118" t="s">
        <v>251</v>
      </c>
      <c r="C38" s="117"/>
      <c r="D38" s="126" t="s">
        <v>245</v>
      </c>
      <c r="E38" s="126" t="s">
        <v>242</v>
      </c>
      <c r="F38" s="125">
        <f t="shared" ref="F38:Q38" si="14">((F11/100)*$S$11)*$T$3</f>
        <v>0</v>
      </c>
      <c r="G38" s="125">
        <f t="shared" si="14"/>
        <v>0</v>
      </c>
      <c r="H38" s="125">
        <f t="shared" si="14"/>
        <v>0</v>
      </c>
      <c r="I38" s="125">
        <f t="shared" si="14"/>
        <v>0</v>
      </c>
      <c r="J38" s="125">
        <f t="shared" si="14"/>
        <v>0</v>
      </c>
      <c r="K38" s="125">
        <f t="shared" si="14"/>
        <v>0</v>
      </c>
      <c r="L38" s="125">
        <f t="shared" si="14"/>
        <v>0</v>
      </c>
      <c r="M38" s="125">
        <f t="shared" si="14"/>
        <v>0</v>
      </c>
      <c r="N38" s="125">
        <f t="shared" si="14"/>
        <v>0</v>
      </c>
      <c r="O38" s="125">
        <f t="shared" si="14"/>
        <v>0</v>
      </c>
      <c r="P38" s="125">
        <f t="shared" si="14"/>
        <v>0</v>
      </c>
      <c r="Q38" s="26">
        <f t="shared" si="14"/>
        <v>0</v>
      </c>
      <c r="R38" s="124">
        <f t="shared" si="7"/>
        <v>0</v>
      </c>
      <c r="S38" s="123">
        <f t="shared" si="8"/>
        <v>0</v>
      </c>
      <c r="T38" s="27">
        <f t="shared" si="9"/>
        <v>0</v>
      </c>
      <c r="U38" s="28"/>
    </row>
    <row r="39" spans="1:21" x14ac:dyDescent="0.2">
      <c r="A39" s="86"/>
      <c r="B39" s="118" t="s">
        <v>252</v>
      </c>
      <c r="C39" s="121" t="s">
        <v>130</v>
      </c>
      <c r="D39" s="126" t="s">
        <v>320</v>
      </c>
      <c r="E39" s="126" t="s">
        <v>242</v>
      </c>
      <c r="F39" s="125">
        <f>((F12/100)*$S$12)*T2</f>
        <v>0</v>
      </c>
      <c r="G39" s="125">
        <f t="shared" ref="G39:Q39" si="15">((G12/100)*$S$12)*$T$2</f>
        <v>0</v>
      </c>
      <c r="H39" s="125">
        <f t="shared" si="15"/>
        <v>0</v>
      </c>
      <c r="I39" s="125">
        <f t="shared" si="15"/>
        <v>0</v>
      </c>
      <c r="J39" s="125">
        <f t="shared" si="15"/>
        <v>0</v>
      </c>
      <c r="K39" s="125">
        <f t="shared" si="15"/>
        <v>0</v>
      </c>
      <c r="L39" s="125">
        <f t="shared" si="15"/>
        <v>0</v>
      </c>
      <c r="M39" s="125">
        <f t="shared" si="15"/>
        <v>0</v>
      </c>
      <c r="N39" s="125">
        <f t="shared" si="15"/>
        <v>0</v>
      </c>
      <c r="O39" s="125">
        <f t="shared" si="15"/>
        <v>0</v>
      </c>
      <c r="P39" s="125">
        <f t="shared" si="15"/>
        <v>0</v>
      </c>
      <c r="Q39" s="26">
        <f t="shared" si="15"/>
        <v>0</v>
      </c>
      <c r="R39" s="124">
        <f t="shared" si="7"/>
        <v>0</v>
      </c>
      <c r="S39" s="123">
        <f t="shared" si="8"/>
        <v>0</v>
      </c>
      <c r="T39" s="27">
        <f t="shared" si="9"/>
        <v>0</v>
      </c>
    </row>
    <row r="40" spans="1:21" x14ac:dyDescent="0.2">
      <c r="A40" s="86"/>
      <c r="B40" s="118" t="s">
        <v>253</v>
      </c>
      <c r="C40" s="117"/>
      <c r="D40" s="126" t="s">
        <v>245</v>
      </c>
      <c r="E40" s="126" t="s">
        <v>242</v>
      </c>
      <c r="F40" s="125">
        <f t="shared" ref="F40:Q40" si="16">((F12/100)*$S$12)*$T$3</f>
        <v>0</v>
      </c>
      <c r="G40" s="125">
        <f t="shared" si="16"/>
        <v>0</v>
      </c>
      <c r="H40" s="125">
        <f t="shared" si="16"/>
        <v>0</v>
      </c>
      <c r="I40" s="125">
        <f t="shared" si="16"/>
        <v>0</v>
      </c>
      <c r="J40" s="125">
        <f t="shared" si="16"/>
        <v>0</v>
      </c>
      <c r="K40" s="125">
        <f t="shared" si="16"/>
        <v>0</v>
      </c>
      <c r="L40" s="125">
        <f t="shared" si="16"/>
        <v>0</v>
      </c>
      <c r="M40" s="125">
        <f t="shared" si="16"/>
        <v>0</v>
      </c>
      <c r="N40" s="125">
        <f t="shared" si="16"/>
        <v>0</v>
      </c>
      <c r="O40" s="125">
        <f t="shared" si="16"/>
        <v>0</v>
      </c>
      <c r="P40" s="125">
        <f t="shared" si="16"/>
        <v>0</v>
      </c>
      <c r="Q40" s="26">
        <f t="shared" si="16"/>
        <v>0</v>
      </c>
      <c r="R40" s="124">
        <f t="shared" si="7"/>
        <v>0</v>
      </c>
      <c r="S40" s="123">
        <f t="shared" si="8"/>
        <v>0</v>
      </c>
      <c r="T40" s="27">
        <f t="shared" si="9"/>
        <v>0</v>
      </c>
      <c r="U40" s="28"/>
    </row>
    <row r="41" spans="1:21" x14ac:dyDescent="0.2">
      <c r="A41" s="86"/>
      <c r="B41" s="118" t="s">
        <v>254</v>
      </c>
      <c r="C41" s="121" t="s">
        <v>255</v>
      </c>
      <c r="D41" s="126" t="s">
        <v>320</v>
      </c>
      <c r="E41" s="126" t="s">
        <v>242</v>
      </c>
      <c r="F41" s="125">
        <f t="shared" ref="F41:Q41" si="17">((F13/100)*$S$13)*$T$2</f>
        <v>0</v>
      </c>
      <c r="G41" s="125">
        <f t="shared" si="17"/>
        <v>0</v>
      </c>
      <c r="H41" s="125">
        <f t="shared" si="17"/>
        <v>0</v>
      </c>
      <c r="I41" s="125">
        <f t="shared" si="17"/>
        <v>0</v>
      </c>
      <c r="J41" s="125">
        <f t="shared" si="17"/>
        <v>0</v>
      </c>
      <c r="K41" s="125">
        <f t="shared" si="17"/>
        <v>0</v>
      </c>
      <c r="L41" s="125">
        <f t="shared" si="17"/>
        <v>0</v>
      </c>
      <c r="M41" s="125">
        <f t="shared" si="17"/>
        <v>0</v>
      </c>
      <c r="N41" s="125">
        <f t="shared" si="17"/>
        <v>0</v>
      </c>
      <c r="O41" s="125">
        <f t="shared" si="17"/>
        <v>0</v>
      </c>
      <c r="P41" s="125">
        <f t="shared" si="17"/>
        <v>0</v>
      </c>
      <c r="Q41" s="26">
        <f t="shared" si="17"/>
        <v>0</v>
      </c>
      <c r="R41" s="124">
        <f t="shared" si="7"/>
        <v>0</v>
      </c>
      <c r="S41" s="123">
        <f t="shared" si="8"/>
        <v>0</v>
      </c>
      <c r="T41" s="27">
        <f t="shared" si="9"/>
        <v>0</v>
      </c>
    </row>
    <row r="42" spans="1:21" x14ac:dyDescent="0.2">
      <c r="A42" s="86"/>
      <c r="B42" s="118" t="s">
        <v>256</v>
      </c>
      <c r="C42" s="117" t="s">
        <v>0</v>
      </c>
      <c r="D42" s="126" t="s">
        <v>245</v>
      </c>
      <c r="E42" s="126" t="s">
        <v>242</v>
      </c>
      <c r="F42" s="125">
        <f t="shared" ref="F42:Q42" si="18">((F13/100)*$S$13)*$T$3</f>
        <v>0</v>
      </c>
      <c r="G42" s="125">
        <f t="shared" si="18"/>
        <v>0</v>
      </c>
      <c r="H42" s="125">
        <f t="shared" si="18"/>
        <v>0</v>
      </c>
      <c r="I42" s="125">
        <f t="shared" si="18"/>
        <v>0</v>
      </c>
      <c r="J42" s="125">
        <f t="shared" si="18"/>
        <v>0</v>
      </c>
      <c r="K42" s="125">
        <f t="shared" si="18"/>
        <v>0</v>
      </c>
      <c r="L42" s="125">
        <f t="shared" si="18"/>
        <v>0</v>
      </c>
      <c r="M42" s="125">
        <f t="shared" si="18"/>
        <v>0</v>
      </c>
      <c r="N42" s="125">
        <f t="shared" si="18"/>
        <v>0</v>
      </c>
      <c r="O42" s="125">
        <f t="shared" si="18"/>
        <v>0</v>
      </c>
      <c r="P42" s="125">
        <f t="shared" si="18"/>
        <v>0</v>
      </c>
      <c r="Q42" s="26">
        <f t="shared" si="18"/>
        <v>0</v>
      </c>
      <c r="R42" s="124">
        <f t="shared" si="7"/>
        <v>0</v>
      </c>
      <c r="S42" s="123">
        <f t="shared" si="8"/>
        <v>0</v>
      </c>
      <c r="T42" s="27">
        <f t="shared" si="9"/>
        <v>0</v>
      </c>
      <c r="U42" s="28"/>
    </row>
    <row r="43" spans="1:21" x14ac:dyDescent="0.2">
      <c r="A43" s="86"/>
      <c r="B43" s="118" t="s">
        <v>257</v>
      </c>
      <c r="C43" s="121" t="s">
        <v>81</v>
      </c>
      <c r="D43" s="126" t="s">
        <v>320</v>
      </c>
      <c r="E43" s="126" t="s">
        <v>242</v>
      </c>
      <c r="F43" s="125">
        <f t="shared" ref="F43:Q43" si="19">((F14/100)*$S$14)*$T$2</f>
        <v>0</v>
      </c>
      <c r="G43" s="125">
        <f t="shared" si="19"/>
        <v>0</v>
      </c>
      <c r="H43" s="125">
        <f t="shared" si="19"/>
        <v>0</v>
      </c>
      <c r="I43" s="125">
        <f t="shared" si="19"/>
        <v>0</v>
      </c>
      <c r="J43" s="125">
        <f t="shared" si="19"/>
        <v>0</v>
      </c>
      <c r="K43" s="125">
        <f t="shared" si="19"/>
        <v>0</v>
      </c>
      <c r="L43" s="125">
        <f t="shared" si="19"/>
        <v>0</v>
      </c>
      <c r="M43" s="125">
        <f t="shared" si="19"/>
        <v>0</v>
      </c>
      <c r="N43" s="125">
        <f t="shared" si="19"/>
        <v>0</v>
      </c>
      <c r="O43" s="125">
        <f t="shared" si="19"/>
        <v>0</v>
      </c>
      <c r="P43" s="125">
        <f t="shared" si="19"/>
        <v>0</v>
      </c>
      <c r="Q43" s="26">
        <f t="shared" si="19"/>
        <v>0</v>
      </c>
      <c r="R43" s="124">
        <f t="shared" si="7"/>
        <v>0</v>
      </c>
      <c r="S43" s="123">
        <f t="shared" si="8"/>
        <v>0</v>
      </c>
      <c r="T43" s="27">
        <f t="shared" si="9"/>
        <v>0</v>
      </c>
    </row>
    <row r="44" spans="1:21" x14ac:dyDescent="0.2">
      <c r="A44" s="86"/>
      <c r="B44" s="118" t="s">
        <v>258</v>
      </c>
      <c r="C44" s="117"/>
      <c r="D44" s="126" t="s">
        <v>245</v>
      </c>
      <c r="E44" s="126" t="s">
        <v>242</v>
      </c>
      <c r="F44" s="125">
        <f t="shared" ref="F44:Q44" si="20">((F14/100)*$S$14)*$T$3</f>
        <v>0</v>
      </c>
      <c r="G44" s="125">
        <f t="shared" si="20"/>
        <v>0</v>
      </c>
      <c r="H44" s="125">
        <f t="shared" si="20"/>
        <v>0</v>
      </c>
      <c r="I44" s="125">
        <f t="shared" si="20"/>
        <v>0</v>
      </c>
      <c r="J44" s="125">
        <f t="shared" si="20"/>
        <v>0</v>
      </c>
      <c r="K44" s="125">
        <f t="shared" si="20"/>
        <v>0</v>
      </c>
      <c r="L44" s="125">
        <f t="shared" si="20"/>
        <v>0</v>
      </c>
      <c r="M44" s="125">
        <f t="shared" si="20"/>
        <v>0</v>
      </c>
      <c r="N44" s="125">
        <f t="shared" si="20"/>
        <v>0</v>
      </c>
      <c r="O44" s="125">
        <f t="shared" si="20"/>
        <v>0</v>
      </c>
      <c r="P44" s="125">
        <f t="shared" si="20"/>
        <v>0</v>
      </c>
      <c r="Q44" s="26">
        <f t="shared" si="20"/>
        <v>0</v>
      </c>
      <c r="R44" s="124">
        <f t="shared" si="7"/>
        <v>0</v>
      </c>
      <c r="S44" s="123">
        <f t="shared" si="8"/>
        <v>0</v>
      </c>
      <c r="T44" s="27">
        <f t="shared" si="9"/>
        <v>0</v>
      </c>
      <c r="U44" s="28"/>
    </row>
    <row r="45" spans="1:21" x14ac:dyDescent="0.2">
      <c r="A45" s="86"/>
      <c r="B45" s="118" t="s">
        <v>259</v>
      </c>
      <c r="C45" s="121" t="s">
        <v>260</v>
      </c>
      <c r="D45" s="126" t="s">
        <v>320</v>
      </c>
      <c r="E45" s="126" t="s">
        <v>242</v>
      </c>
      <c r="F45" s="125">
        <f t="shared" ref="F45:Q45" si="21">((F15/100)*$S$15)*$T$2</f>
        <v>0</v>
      </c>
      <c r="G45" s="125">
        <f t="shared" si="21"/>
        <v>0</v>
      </c>
      <c r="H45" s="125">
        <f t="shared" si="21"/>
        <v>0</v>
      </c>
      <c r="I45" s="125">
        <f t="shared" si="21"/>
        <v>0</v>
      </c>
      <c r="J45" s="125">
        <f t="shared" si="21"/>
        <v>0</v>
      </c>
      <c r="K45" s="125">
        <f t="shared" si="21"/>
        <v>0</v>
      </c>
      <c r="L45" s="125">
        <f t="shared" si="21"/>
        <v>0</v>
      </c>
      <c r="M45" s="125">
        <f t="shared" si="21"/>
        <v>0</v>
      </c>
      <c r="N45" s="125">
        <f t="shared" si="21"/>
        <v>0</v>
      </c>
      <c r="O45" s="125">
        <f t="shared" si="21"/>
        <v>0</v>
      </c>
      <c r="P45" s="125">
        <f t="shared" si="21"/>
        <v>0</v>
      </c>
      <c r="Q45" s="26">
        <f t="shared" si="21"/>
        <v>0</v>
      </c>
      <c r="R45" s="124">
        <f t="shared" si="7"/>
        <v>0</v>
      </c>
      <c r="S45" s="123">
        <f t="shared" si="8"/>
        <v>0</v>
      </c>
      <c r="T45" s="27">
        <f t="shared" si="9"/>
        <v>0</v>
      </c>
    </row>
    <row r="46" spans="1:21" x14ac:dyDescent="0.2">
      <c r="A46" s="86"/>
      <c r="B46" s="118" t="s">
        <v>261</v>
      </c>
      <c r="C46" s="117" t="s">
        <v>56</v>
      </c>
      <c r="D46" s="126" t="s">
        <v>245</v>
      </c>
      <c r="E46" s="126" t="s">
        <v>242</v>
      </c>
      <c r="F46" s="125">
        <f t="shared" ref="F46:Q46" si="22">((F15/100)*$S$15)*$T$3</f>
        <v>0</v>
      </c>
      <c r="G46" s="125">
        <f t="shared" si="22"/>
        <v>0</v>
      </c>
      <c r="H46" s="125">
        <f t="shared" si="22"/>
        <v>0</v>
      </c>
      <c r="I46" s="125">
        <f t="shared" si="22"/>
        <v>0</v>
      </c>
      <c r="J46" s="125">
        <f t="shared" si="22"/>
        <v>0</v>
      </c>
      <c r="K46" s="125">
        <f t="shared" si="22"/>
        <v>0</v>
      </c>
      <c r="L46" s="125">
        <f t="shared" si="22"/>
        <v>0</v>
      </c>
      <c r="M46" s="125">
        <f t="shared" si="22"/>
        <v>0</v>
      </c>
      <c r="N46" s="125">
        <f t="shared" si="22"/>
        <v>0</v>
      </c>
      <c r="O46" s="125">
        <f t="shared" si="22"/>
        <v>0</v>
      </c>
      <c r="P46" s="125">
        <f t="shared" si="22"/>
        <v>0</v>
      </c>
      <c r="Q46" s="26">
        <f t="shared" si="22"/>
        <v>0</v>
      </c>
      <c r="R46" s="124">
        <f t="shared" si="7"/>
        <v>0</v>
      </c>
      <c r="S46" s="123">
        <f t="shared" si="8"/>
        <v>0</v>
      </c>
      <c r="T46" s="27">
        <f t="shared" si="9"/>
        <v>0</v>
      </c>
      <c r="U46" s="28"/>
    </row>
    <row r="47" spans="1:21" x14ac:dyDescent="0.2">
      <c r="A47" s="86"/>
      <c r="B47" s="118" t="s">
        <v>262</v>
      </c>
      <c r="C47" s="121" t="s">
        <v>263</v>
      </c>
      <c r="D47" s="126" t="s">
        <v>320</v>
      </c>
      <c r="E47" s="126" t="s">
        <v>242</v>
      </c>
      <c r="F47" s="125">
        <f t="shared" ref="F47:Q47" si="23">((F16/100)*$S$16)*$T$2</f>
        <v>0</v>
      </c>
      <c r="G47" s="125">
        <f t="shared" si="23"/>
        <v>0</v>
      </c>
      <c r="H47" s="125">
        <f t="shared" si="23"/>
        <v>0</v>
      </c>
      <c r="I47" s="125">
        <f t="shared" si="23"/>
        <v>0</v>
      </c>
      <c r="J47" s="125">
        <f t="shared" si="23"/>
        <v>0</v>
      </c>
      <c r="K47" s="125">
        <f t="shared" si="23"/>
        <v>0</v>
      </c>
      <c r="L47" s="125">
        <f t="shared" si="23"/>
        <v>0</v>
      </c>
      <c r="M47" s="125">
        <f t="shared" si="23"/>
        <v>0</v>
      </c>
      <c r="N47" s="125">
        <f t="shared" si="23"/>
        <v>0</v>
      </c>
      <c r="O47" s="125">
        <f t="shared" si="23"/>
        <v>0</v>
      </c>
      <c r="P47" s="125">
        <f t="shared" si="23"/>
        <v>0</v>
      </c>
      <c r="Q47" s="26">
        <f t="shared" si="23"/>
        <v>0</v>
      </c>
      <c r="R47" s="124">
        <f t="shared" si="7"/>
        <v>0</v>
      </c>
      <c r="S47" s="123">
        <f t="shared" si="8"/>
        <v>0</v>
      </c>
      <c r="T47" s="27">
        <f t="shared" si="9"/>
        <v>0</v>
      </c>
    </row>
    <row r="48" spans="1:21" x14ac:dyDescent="0.2">
      <c r="A48" s="86"/>
      <c r="B48" s="118" t="s">
        <v>264</v>
      </c>
      <c r="C48" s="117" t="s">
        <v>265</v>
      </c>
      <c r="D48" s="126" t="s">
        <v>245</v>
      </c>
      <c r="E48" s="126" t="s">
        <v>242</v>
      </c>
      <c r="F48" s="125">
        <f t="shared" ref="F48:Q48" si="24">((F16/100)*$S$16)*$T$3</f>
        <v>0</v>
      </c>
      <c r="G48" s="125">
        <f t="shared" si="24"/>
        <v>0</v>
      </c>
      <c r="H48" s="125">
        <f t="shared" si="24"/>
        <v>0</v>
      </c>
      <c r="I48" s="125">
        <f t="shared" si="24"/>
        <v>0</v>
      </c>
      <c r="J48" s="125">
        <f t="shared" si="24"/>
        <v>0</v>
      </c>
      <c r="K48" s="125">
        <f t="shared" si="24"/>
        <v>0</v>
      </c>
      <c r="L48" s="125">
        <f t="shared" si="24"/>
        <v>0</v>
      </c>
      <c r="M48" s="125">
        <f t="shared" si="24"/>
        <v>0</v>
      </c>
      <c r="N48" s="125">
        <f t="shared" si="24"/>
        <v>0</v>
      </c>
      <c r="O48" s="125">
        <f t="shared" si="24"/>
        <v>0</v>
      </c>
      <c r="P48" s="125">
        <f t="shared" si="24"/>
        <v>0</v>
      </c>
      <c r="Q48" s="26">
        <f t="shared" si="24"/>
        <v>0</v>
      </c>
      <c r="R48" s="124">
        <f t="shared" si="7"/>
        <v>0</v>
      </c>
      <c r="S48" s="123">
        <f t="shared" si="8"/>
        <v>0</v>
      </c>
      <c r="T48" s="27">
        <f t="shared" si="9"/>
        <v>0</v>
      </c>
      <c r="U48" s="28"/>
    </row>
    <row r="49" spans="1:21" x14ac:dyDescent="0.2">
      <c r="A49" s="86"/>
      <c r="B49" s="118" t="s">
        <v>266</v>
      </c>
      <c r="C49" s="121" t="s">
        <v>267</v>
      </c>
      <c r="D49" s="126" t="s">
        <v>320</v>
      </c>
      <c r="E49" s="126" t="s">
        <v>242</v>
      </c>
      <c r="F49" s="125">
        <f t="shared" ref="F49:Q49" si="25">((F17/100)*$S$17)*$T$2</f>
        <v>0</v>
      </c>
      <c r="G49" s="125">
        <f t="shared" si="25"/>
        <v>0</v>
      </c>
      <c r="H49" s="125">
        <f t="shared" si="25"/>
        <v>0</v>
      </c>
      <c r="I49" s="125">
        <f t="shared" si="25"/>
        <v>0</v>
      </c>
      <c r="J49" s="125">
        <f t="shared" si="25"/>
        <v>0</v>
      </c>
      <c r="K49" s="125">
        <f t="shared" si="25"/>
        <v>0</v>
      </c>
      <c r="L49" s="125">
        <f t="shared" si="25"/>
        <v>0</v>
      </c>
      <c r="M49" s="125">
        <f t="shared" si="25"/>
        <v>0</v>
      </c>
      <c r="N49" s="125">
        <f t="shared" si="25"/>
        <v>0</v>
      </c>
      <c r="O49" s="125">
        <f t="shared" si="25"/>
        <v>0</v>
      </c>
      <c r="P49" s="125">
        <f t="shared" si="25"/>
        <v>0</v>
      </c>
      <c r="Q49" s="26">
        <f t="shared" si="25"/>
        <v>0</v>
      </c>
      <c r="R49" s="124">
        <f t="shared" si="7"/>
        <v>0</v>
      </c>
      <c r="S49" s="123">
        <f t="shared" si="8"/>
        <v>0</v>
      </c>
      <c r="T49" s="27">
        <f t="shared" si="9"/>
        <v>0</v>
      </c>
    </row>
    <row r="50" spans="1:21" x14ac:dyDescent="0.2">
      <c r="A50" s="86"/>
      <c r="B50" s="118" t="s">
        <v>268</v>
      </c>
      <c r="C50" s="117" t="s">
        <v>269</v>
      </c>
      <c r="D50" s="126" t="s">
        <v>245</v>
      </c>
      <c r="E50" s="126" t="s">
        <v>242</v>
      </c>
      <c r="F50" s="125">
        <f t="shared" ref="F50:Q50" si="26">((F17/100)*$S$17)*$T$3</f>
        <v>0</v>
      </c>
      <c r="G50" s="125">
        <f t="shared" si="26"/>
        <v>0</v>
      </c>
      <c r="H50" s="125">
        <f t="shared" si="26"/>
        <v>0</v>
      </c>
      <c r="I50" s="125">
        <f t="shared" si="26"/>
        <v>0</v>
      </c>
      <c r="J50" s="125">
        <f t="shared" si="26"/>
        <v>0</v>
      </c>
      <c r="K50" s="125">
        <f t="shared" si="26"/>
        <v>0</v>
      </c>
      <c r="L50" s="125">
        <f t="shared" si="26"/>
        <v>0</v>
      </c>
      <c r="M50" s="125">
        <f t="shared" si="26"/>
        <v>0</v>
      </c>
      <c r="N50" s="125">
        <f t="shared" si="26"/>
        <v>0</v>
      </c>
      <c r="O50" s="125">
        <f t="shared" si="26"/>
        <v>0</v>
      </c>
      <c r="P50" s="125">
        <f t="shared" si="26"/>
        <v>0</v>
      </c>
      <c r="Q50" s="26">
        <f t="shared" si="26"/>
        <v>0</v>
      </c>
      <c r="R50" s="124">
        <f t="shared" si="7"/>
        <v>0</v>
      </c>
      <c r="S50" s="123">
        <f t="shared" si="8"/>
        <v>0</v>
      </c>
      <c r="T50" s="27">
        <f t="shared" si="9"/>
        <v>0</v>
      </c>
      <c r="U50" s="28"/>
    </row>
    <row r="51" spans="1:21" x14ac:dyDescent="0.2">
      <c r="A51" s="86"/>
      <c r="B51" s="118" t="s">
        <v>270</v>
      </c>
      <c r="C51" s="121" t="s">
        <v>271</v>
      </c>
      <c r="D51" s="126" t="s">
        <v>320</v>
      </c>
      <c r="E51" s="126" t="s">
        <v>242</v>
      </c>
      <c r="F51" s="125">
        <f t="shared" ref="F51:Q51" si="27">((F18/100)*$S$18)*$T$2</f>
        <v>0</v>
      </c>
      <c r="G51" s="125">
        <f t="shared" si="27"/>
        <v>0</v>
      </c>
      <c r="H51" s="125">
        <f t="shared" si="27"/>
        <v>0</v>
      </c>
      <c r="I51" s="125">
        <f t="shared" si="27"/>
        <v>0</v>
      </c>
      <c r="J51" s="125">
        <f t="shared" si="27"/>
        <v>0</v>
      </c>
      <c r="K51" s="125">
        <f t="shared" si="27"/>
        <v>0</v>
      </c>
      <c r="L51" s="125">
        <f t="shared" si="27"/>
        <v>0</v>
      </c>
      <c r="M51" s="125">
        <f t="shared" si="27"/>
        <v>0</v>
      </c>
      <c r="N51" s="125">
        <f t="shared" si="27"/>
        <v>0</v>
      </c>
      <c r="O51" s="125">
        <f t="shared" si="27"/>
        <v>0</v>
      </c>
      <c r="P51" s="125">
        <f t="shared" si="27"/>
        <v>0</v>
      </c>
      <c r="Q51" s="26">
        <f t="shared" si="27"/>
        <v>0</v>
      </c>
      <c r="R51" s="124">
        <f t="shared" si="7"/>
        <v>0</v>
      </c>
      <c r="S51" s="123">
        <f t="shared" si="8"/>
        <v>0</v>
      </c>
      <c r="T51" s="27">
        <f t="shared" si="9"/>
        <v>0</v>
      </c>
    </row>
    <row r="52" spans="1:21" x14ac:dyDescent="0.2">
      <c r="A52" s="86"/>
      <c r="B52" s="118" t="s">
        <v>272</v>
      </c>
      <c r="C52" s="117" t="s">
        <v>273</v>
      </c>
      <c r="D52" s="126" t="s">
        <v>245</v>
      </c>
      <c r="E52" s="126" t="s">
        <v>242</v>
      </c>
      <c r="F52" s="125">
        <f t="shared" ref="F52:Q52" si="28">((F18/100)*$S$18)*$T$3</f>
        <v>0</v>
      </c>
      <c r="G52" s="125">
        <f t="shared" si="28"/>
        <v>0</v>
      </c>
      <c r="H52" s="125">
        <f t="shared" si="28"/>
        <v>0</v>
      </c>
      <c r="I52" s="125">
        <f t="shared" si="28"/>
        <v>0</v>
      </c>
      <c r="J52" s="125">
        <f t="shared" si="28"/>
        <v>0</v>
      </c>
      <c r="K52" s="125">
        <f t="shared" si="28"/>
        <v>0</v>
      </c>
      <c r="L52" s="125">
        <f t="shared" si="28"/>
        <v>0</v>
      </c>
      <c r="M52" s="125">
        <f t="shared" si="28"/>
        <v>0</v>
      </c>
      <c r="N52" s="125">
        <f t="shared" si="28"/>
        <v>0</v>
      </c>
      <c r="O52" s="125">
        <f t="shared" si="28"/>
        <v>0</v>
      </c>
      <c r="P52" s="125">
        <f t="shared" si="28"/>
        <v>0</v>
      </c>
      <c r="Q52" s="26">
        <f t="shared" si="28"/>
        <v>0</v>
      </c>
      <c r="R52" s="124">
        <f t="shared" si="7"/>
        <v>0</v>
      </c>
      <c r="S52" s="123">
        <f t="shared" si="8"/>
        <v>0</v>
      </c>
      <c r="T52" s="27">
        <f t="shared" si="9"/>
        <v>0</v>
      </c>
      <c r="U52" s="28"/>
    </row>
    <row r="53" spans="1:21" x14ac:dyDescent="0.2">
      <c r="A53" s="86"/>
      <c r="B53" s="118" t="s">
        <v>274</v>
      </c>
      <c r="C53" s="121" t="s">
        <v>275</v>
      </c>
      <c r="D53" s="126" t="s">
        <v>320</v>
      </c>
      <c r="E53" s="126" t="s">
        <v>242</v>
      </c>
      <c r="F53" s="125">
        <f t="shared" ref="F53:Q53" si="29">((F19/100)*$S$19)*$T$2</f>
        <v>0</v>
      </c>
      <c r="G53" s="125">
        <f t="shared" si="29"/>
        <v>0</v>
      </c>
      <c r="H53" s="125">
        <f t="shared" si="29"/>
        <v>0</v>
      </c>
      <c r="I53" s="125">
        <f t="shared" si="29"/>
        <v>0</v>
      </c>
      <c r="J53" s="125">
        <f t="shared" si="29"/>
        <v>0</v>
      </c>
      <c r="K53" s="125">
        <f t="shared" si="29"/>
        <v>0</v>
      </c>
      <c r="L53" s="125">
        <f t="shared" si="29"/>
        <v>0</v>
      </c>
      <c r="M53" s="125">
        <f t="shared" si="29"/>
        <v>0</v>
      </c>
      <c r="N53" s="125">
        <f t="shared" si="29"/>
        <v>0</v>
      </c>
      <c r="O53" s="125">
        <f t="shared" si="29"/>
        <v>0</v>
      </c>
      <c r="P53" s="125">
        <f t="shared" si="29"/>
        <v>0</v>
      </c>
      <c r="Q53" s="125">
        <f t="shared" si="29"/>
        <v>0</v>
      </c>
      <c r="R53" s="124">
        <f t="shared" si="7"/>
        <v>0</v>
      </c>
      <c r="S53" s="123">
        <f t="shared" si="8"/>
        <v>0</v>
      </c>
      <c r="T53" s="27">
        <f t="shared" si="9"/>
        <v>0</v>
      </c>
    </row>
    <row r="54" spans="1:21" x14ac:dyDescent="0.2">
      <c r="A54" s="86"/>
      <c r="B54" s="118" t="s">
        <v>276</v>
      </c>
      <c r="C54" s="117" t="s">
        <v>277</v>
      </c>
      <c r="D54" s="126" t="s">
        <v>245</v>
      </c>
      <c r="E54" s="126" t="s">
        <v>242</v>
      </c>
      <c r="F54" s="125">
        <f t="shared" ref="F54:Q54" si="30">((F19/100)*$S$19)*$T$3</f>
        <v>0</v>
      </c>
      <c r="G54" s="125">
        <f t="shared" si="30"/>
        <v>0</v>
      </c>
      <c r="H54" s="125">
        <f t="shared" si="30"/>
        <v>0</v>
      </c>
      <c r="I54" s="125">
        <f t="shared" si="30"/>
        <v>0</v>
      </c>
      <c r="J54" s="125">
        <f t="shared" si="30"/>
        <v>0</v>
      </c>
      <c r="K54" s="125">
        <f t="shared" si="30"/>
        <v>0</v>
      </c>
      <c r="L54" s="125">
        <f t="shared" si="30"/>
        <v>0</v>
      </c>
      <c r="M54" s="125">
        <f t="shared" si="30"/>
        <v>0</v>
      </c>
      <c r="N54" s="125">
        <f t="shared" si="30"/>
        <v>0</v>
      </c>
      <c r="O54" s="125">
        <f t="shared" si="30"/>
        <v>0</v>
      </c>
      <c r="P54" s="125">
        <f t="shared" si="30"/>
        <v>0</v>
      </c>
      <c r="Q54" s="125">
        <f t="shared" si="30"/>
        <v>0</v>
      </c>
      <c r="R54" s="124">
        <f t="shared" si="7"/>
        <v>0</v>
      </c>
      <c r="S54" s="123">
        <f t="shared" si="8"/>
        <v>0</v>
      </c>
      <c r="T54" s="27">
        <f t="shared" si="9"/>
        <v>0</v>
      </c>
      <c r="U54" s="28"/>
    </row>
    <row r="55" spans="1:21" x14ac:dyDescent="0.2">
      <c r="A55" s="86"/>
      <c r="B55" s="118" t="s">
        <v>278</v>
      </c>
      <c r="C55" s="121" t="s">
        <v>279</v>
      </c>
      <c r="D55" s="126" t="s">
        <v>320</v>
      </c>
      <c r="E55" s="126" t="s">
        <v>242</v>
      </c>
      <c r="F55" s="125">
        <f t="shared" ref="F55:Q55" si="31">((F20/100)*$S$20)*$T$2</f>
        <v>0</v>
      </c>
      <c r="G55" s="125">
        <f t="shared" si="31"/>
        <v>0</v>
      </c>
      <c r="H55" s="125">
        <f t="shared" si="31"/>
        <v>0</v>
      </c>
      <c r="I55" s="125">
        <f t="shared" si="31"/>
        <v>0</v>
      </c>
      <c r="J55" s="125">
        <f t="shared" si="31"/>
        <v>0</v>
      </c>
      <c r="K55" s="125">
        <f t="shared" si="31"/>
        <v>0</v>
      </c>
      <c r="L55" s="125">
        <f t="shared" si="31"/>
        <v>0</v>
      </c>
      <c r="M55" s="125">
        <f t="shared" si="31"/>
        <v>0</v>
      </c>
      <c r="N55" s="125">
        <f t="shared" si="31"/>
        <v>0</v>
      </c>
      <c r="O55" s="125">
        <f t="shared" si="31"/>
        <v>0</v>
      </c>
      <c r="P55" s="125">
        <f t="shared" si="31"/>
        <v>0</v>
      </c>
      <c r="Q55" s="26">
        <f t="shared" si="31"/>
        <v>0</v>
      </c>
      <c r="R55" s="124">
        <f t="shared" si="7"/>
        <v>0</v>
      </c>
      <c r="S55" s="123">
        <f t="shared" si="8"/>
        <v>0</v>
      </c>
      <c r="T55" s="27">
        <f t="shared" si="9"/>
        <v>0</v>
      </c>
    </row>
    <row r="56" spans="1:21" x14ac:dyDescent="0.2">
      <c r="A56" s="86"/>
      <c r="B56" s="118" t="s">
        <v>280</v>
      </c>
      <c r="C56" s="117" t="s">
        <v>281</v>
      </c>
      <c r="D56" s="126" t="s">
        <v>245</v>
      </c>
      <c r="E56" s="126" t="s">
        <v>242</v>
      </c>
      <c r="F56" s="125">
        <f t="shared" ref="F56:Q56" si="32">((F20/100)*$S$20)*$T$3</f>
        <v>0</v>
      </c>
      <c r="G56" s="125">
        <f t="shared" si="32"/>
        <v>0</v>
      </c>
      <c r="H56" s="125">
        <f t="shared" si="32"/>
        <v>0</v>
      </c>
      <c r="I56" s="125">
        <f t="shared" si="32"/>
        <v>0</v>
      </c>
      <c r="J56" s="125">
        <f t="shared" si="32"/>
        <v>0</v>
      </c>
      <c r="K56" s="125">
        <f t="shared" si="32"/>
        <v>0</v>
      </c>
      <c r="L56" s="125">
        <f t="shared" si="32"/>
        <v>0</v>
      </c>
      <c r="M56" s="125">
        <f t="shared" si="32"/>
        <v>0</v>
      </c>
      <c r="N56" s="125">
        <f t="shared" si="32"/>
        <v>0</v>
      </c>
      <c r="O56" s="125">
        <f t="shared" si="32"/>
        <v>0</v>
      </c>
      <c r="P56" s="125">
        <f t="shared" si="32"/>
        <v>0</v>
      </c>
      <c r="Q56" s="26">
        <f t="shared" si="32"/>
        <v>0</v>
      </c>
      <c r="R56" s="124">
        <f t="shared" si="7"/>
        <v>0</v>
      </c>
      <c r="S56" s="123">
        <f t="shared" si="8"/>
        <v>0</v>
      </c>
      <c r="T56" s="27">
        <f t="shared" si="9"/>
        <v>0</v>
      </c>
      <c r="U56" s="28"/>
    </row>
    <row r="57" spans="1:21" x14ac:dyDescent="0.2">
      <c r="A57" s="86"/>
      <c r="B57" s="122"/>
      <c r="C57" s="111"/>
      <c r="D57" s="111"/>
      <c r="E57" s="111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29"/>
      <c r="R57" s="110"/>
      <c r="S57" s="110"/>
      <c r="T57" s="30"/>
    </row>
    <row r="58" spans="1:21" x14ac:dyDescent="0.2">
      <c r="A58" s="86"/>
      <c r="B58" s="118" t="s">
        <v>83</v>
      </c>
      <c r="C58" s="121" t="s">
        <v>236</v>
      </c>
      <c r="D58" s="120" t="s">
        <v>320</v>
      </c>
      <c r="E58" s="120" t="s">
        <v>242</v>
      </c>
      <c r="F58" s="115">
        <f t="shared" ref="F58:Q58" si="33">SUMIF($D$33:$D$56,"FINANCIAMENTO",F$33:F$56)</f>
        <v>0</v>
      </c>
      <c r="G58" s="115">
        <f t="shared" si="33"/>
        <v>0</v>
      </c>
      <c r="H58" s="115">
        <f t="shared" si="33"/>
        <v>0</v>
      </c>
      <c r="I58" s="115">
        <f t="shared" si="33"/>
        <v>0</v>
      </c>
      <c r="J58" s="115">
        <f t="shared" si="33"/>
        <v>0</v>
      </c>
      <c r="K58" s="115">
        <f t="shared" si="33"/>
        <v>0</v>
      </c>
      <c r="L58" s="115">
        <f t="shared" si="33"/>
        <v>0</v>
      </c>
      <c r="M58" s="115">
        <f t="shared" si="33"/>
        <v>0</v>
      </c>
      <c r="N58" s="115">
        <f t="shared" si="33"/>
        <v>0</v>
      </c>
      <c r="O58" s="115">
        <f t="shared" si="33"/>
        <v>0</v>
      </c>
      <c r="P58" s="115">
        <f t="shared" si="33"/>
        <v>0</v>
      </c>
      <c r="Q58" s="31">
        <f t="shared" si="33"/>
        <v>0</v>
      </c>
      <c r="R58" s="119"/>
      <c r="S58" s="113">
        <f>SUMIF($D$33:$D$56,"FINANCIAMENTO",S$33:S$56)</f>
        <v>0</v>
      </c>
      <c r="T58" s="32">
        <f>SUMIF($D$33:$D$56,"FINANCIAMENTO",T$33:T$56)</f>
        <v>0</v>
      </c>
    </row>
    <row r="59" spans="1:21" x14ac:dyDescent="0.2">
      <c r="A59" s="86"/>
      <c r="B59" s="118" t="s">
        <v>192</v>
      </c>
      <c r="C59" s="117"/>
      <c r="D59" s="116" t="s">
        <v>245</v>
      </c>
      <c r="E59" s="116" t="s">
        <v>242</v>
      </c>
      <c r="F59" s="115">
        <f t="shared" ref="F59:Q59" si="34">SUMIF($D$33:$D$56,"CONTRAPARTIDA",F$33:F$56)</f>
        <v>0</v>
      </c>
      <c r="G59" s="115">
        <f t="shared" si="34"/>
        <v>0</v>
      </c>
      <c r="H59" s="115">
        <f t="shared" si="34"/>
        <v>0</v>
      </c>
      <c r="I59" s="115">
        <f t="shared" si="34"/>
        <v>0</v>
      </c>
      <c r="J59" s="115">
        <f t="shared" si="34"/>
        <v>0</v>
      </c>
      <c r="K59" s="115">
        <f t="shared" si="34"/>
        <v>0</v>
      </c>
      <c r="L59" s="115">
        <f t="shared" si="34"/>
        <v>0</v>
      </c>
      <c r="M59" s="115">
        <f t="shared" si="34"/>
        <v>0</v>
      </c>
      <c r="N59" s="115">
        <f t="shared" si="34"/>
        <v>0</v>
      </c>
      <c r="O59" s="115">
        <f t="shared" si="34"/>
        <v>0</v>
      </c>
      <c r="P59" s="115">
        <f t="shared" si="34"/>
        <v>0</v>
      </c>
      <c r="Q59" s="31">
        <f t="shared" si="34"/>
        <v>0</v>
      </c>
      <c r="R59" s="114"/>
      <c r="S59" s="113">
        <f>SUMIF($D$33:$D$56,"CONTRAPARTIDA",S$33:S$56)</f>
        <v>0</v>
      </c>
      <c r="T59" s="32">
        <f>SUMIF($D$33:$D$56,"CONTRAPARTIDA",T$33:T$56)</f>
        <v>0</v>
      </c>
    </row>
    <row r="60" spans="1:21" x14ac:dyDescent="0.2">
      <c r="A60" s="86"/>
      <c r="B60" s="112"/>
      <c r="C60" s="111"/>
      <c r="D60" s="111"/>
      <c r="E60" s="111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29"/>
      <c r="R60" s="110"/>
      <c r="S60" s="109"/>
      <c r="T60" s="33"/>
    </row>
    <row r="61" spans="1:21" ht="15" customHeight="1" thickBot="1" x14ac:dyDescent="0.25">
      <c r="A61" s="86"/>
      <c r="B61" s="108" t="s">
        <v>282</v>
      </c>
      <c r="C61" s="107"/>
      <c r="D61" s="107"/>
      <c r="E61" s="106" t="s">
        <v>242</v>
      </c>
      <c r="F61" s="105">
        <f t="shared" ref="F61:Q61" si="35">SUM(F58:F59)</f>
        <v>0</v>
      </c>
      <c r="G61" s="105">
        <f t="shared" si="35"/>
        <v>0</v>
      </c>
      <c r="H61" s="105">
        <f t="shared" si="35"/>
        <v>0</v>
      </c>
      <c r="I61" s="105">
        <f t="shared" si="35"/>
        <v>0</v>
      </c>
      <c r="J61" s="105">
        <f t="shared" si="35"/>
        <v>0</v>
      </c>
      <c r="K61" s="105">
        <f t="shared" si="35"/>
        <v>0</v>
      </c>
      <c r="L61" s="104">
        <f t="shared" si="35"/>
        <v>0</v>
      </c>
      <c r="M61" s="104">
        <f t="shared" si="35"/>
        <v>0</v>
      </c>
      <c r="N61" s="104">
        <f t="shared" si="35"/>
        <v>0</v>
      </c>
      <c r="O61" s="104">
        <f t="shared" si="35"/>
        <v>0</v>
      </c>
      <c r="P61" s="104">
        <f t="shared" si="35"/>
        <v>0</v>
      </c>
      <c r="Q61" s="34">
        <f t="shared" si="35"/>
        <v>0</v>
      </c>
      <c r="R61" s="103"/>
      <c r="S61" s="99">
        <f>SUM(F61:Q61)</f>
        <v>0</v>
      </c>
      <c r="T61" s="35">
        <f>SUM(T58:T59)</f>
        <v>0</v>
      </c>
    </row>
    <row r="62" spans="1:21" ht="15" customHeight="1" thickTop="1" thickBot="1" x14ac:dyDescent="0.25">
      <c r="A62" s="86"/>
      <c r="B62" s="102" t="s">
        <v>283</v>
      </c>
      <c r="C62" s="101"/>
      <c r="D62" s="101"/>
      <c r="E62" s="100" t="s">
        <v>242</v>
      </c>
      <c r="F62" s="36">
        <f t="shared" ref="F62:Q62" si="36">IF($S$61=0,0,F61/$S$61)</f>
        <v>0</v>
      </c>
      <c r="G62" s="36">
        <f t="shared" si="36"/>
        <v>0</v>
      </c>
      <c r="H62" s="36">
        <f t="shared" si="36"/>
        <v>0</v>
      </c>
      <c r="I62" s="36">
        <f t="shared" si="36"/>
        <v>0</v>
      </c>
      <c r="J62" s="36">
        <f t="shared" si="36"/>
        <v>0</v>
      </c>
      <c r="K62" s="36">
        <f t="shared" si="36"/>
        <v>0</v>
      </c>
      <c r="L62" s="36">
        <f t="shared" si="36"/>
        <v>0</v>
      </c>
      <c r="M62" s="36">
        <f t="shared" si="36"/>
        <v>0</v>
      </c>
      <c r="N62" s="36">
        <f t="shared" si="36"/>
        <v>0</v>
      </c>
      <c r="O62" s="36">
        <f t="shared" si="36"/>
        <v>0</v>
      </c>
      <c r="P62" s="36">
        <f t="shared" si="36"/>
        <v>0</v>
      </c>
      <c r="Q62" s="37">
        <f t="shared" si="36"/>
        <v>0</v>
      </c>
      <c r="R62" s="38"/>
      <c r="S62" s="99">
        <f>S58+S59</f>
        <v>0</v>
      </c>
      <c r="T62" s="39">
        <f>SUM(F62:Q62)</f>
        <v>0</v>
      </c>
    </row>
    <row r="63" spans="1:21" ht="15" customHeight="1" thickTop="1" thickBot="1" x14ac:dyDescent="0.25">
      <c r="A63" s="86"/>
      <c r="B63" s="98" t="s">
        <v>284</v>
      </c>
      <c r="C63" s="97"/>
      <c r="D63" s="97"/>
      <c r="E63" s="96" t="s">
        <v>242</v>
      </c>
      <c r="F63" s="40">
        <f>F62</f>
        <v>0</v>
      </c>
      <c r="G63" s="40">
        <f t="shared" ref="G63:Q63" si="37">IF(G61=0,0,F63+G62)</f>
        <v>0</v>
      </c>
      <c r="H63" s="40">
        <f t="shared" si="37"/>
        <v>0</v>
      </c>
      <c r="I63" s="40">
        <f t="shared" si="37"/>
        <v>0</v>
      </c>
      <c r="J63" s="40">
        <f t="shared" si="37"/>
        <v>0</v>
      </c>
      <c r="K63" s="40">
        <f t="shared" si="37"/>
        <v>0</v>
      </c>
      <c r="L63" s="40">
        <f t="shared" si="37"/>
        <v>0</v>
      </c>
      <c r="M63" s="40">
        <f t="shared" si="37"/>
        <v>0</v>
      </c>
      <c r="N63" s="40">
        <f t="shared" si="37"/>
        <v>0</v>
      </c>
      <c r="O63" s="40">
        <f t="shared" si="37"/>
        <v>0</v>
      </c>
      <c r="P63" s="40">
        <f t="shared" si="37"/>
        <v>0</v>
      </c>
      <c r="Q63" s="41">
        <f t="shared" si="37"/>
        <v>0</v>
      </c>
      <c r="R63" s="42"/>
      <c r="S63" s="95" t="str">
        <f>IF(S61=S62,"OK","CORRIGIR")</f>
        <v>OK</v>
      </c>
      <c r="T63" s="43" t="str">
        <f>IF(T61=T62,"OK","CORRIGIR")</f>
        <v>OK</v>
      </c>
    </row>
    <row r="64" spans="1:21" ht="15" customHeight="1" x14ac:dyDescent="0.2">
      <c r="A64" s="86"/>
      <c r="B64" s="44" t="s">
        <v>285</v>
      </c>
      <c r="C64" s="45"/>
      <c r="D64" s="46"/>
      <c r="E64" s="47"/>
      <c r="F64" s="45" t="s">
        <v>286</v>
      </c>
      <c r="G64" s="48"/>
      <c r="H64" s="48"/>
      <c r="I64" s="49"/>
      <c r="J64" s="94" t="s">
        <v>287</v>
      </c>
      <c r="K64" s="93"/>
      <c r="L64" s="93"/>
      <c r="M64" s="92"/>
      <c r="N64" s="91" t="s">
        <v>286</v>
      </c>
      <c r="O64" s="90"/>
      <c r="P64" s="89"/>
      <c r="Q64" s="45" t="s">
        <v>288</v>
      </c>
      <c r="R64" s="88"/>
      <c r="S64" s="88"/>
      <c r="T64" s="87"/>
    </row>
    <row r="65" spans="1:20" ht="19.5" customHeight="1" thickBot="1" x14ac:dyDescent="0.25">
      <c r="A65" s="86"/>
      <c r="B65" s="85"/>
      <c r="C65" s="50"/>
      <c r="D65" s="51"/>
      <c r="E65" s="83"/>
      <c r="F65" s="83"/>
      <c r="G65" s="84" t="s">
        <v>289</v>
      </c>
      <c r="H65" s="83"/>
      <c r="I65" s="82"/>
      <c r="J65" s="81"/>
      <c r="K65" s="80"/>
      <c r="L65" s="79"/>
      <c r="M65" s="78"/>
      <c r="N65" s="77"/>
      <c r="O65" s="76" t="s">
        <v>290</v>
      </c>
      <c r="P65" s="75"/>
      <c r="Q65" s="74"/>
      <c r="R65" s="52"/>
      <c r="S65" s="52"/>
      <c r="T65" s="73"/>
    </row>
  </sheetData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2" orientation="landscape" horizontalDpi="300" verticalDpi="300" r:id="rId1"/>
  <headerFooter alignWithMargins="0"/>
  <rowBreaks count="1" manualBreakCount="1">
    <brk id="16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976D5-0BF3-4E6F-BC16-4485BE62777E}">
  <sheetPr>
    <pageSetUpPr fitToPage="1"/>
  </sheetPr>
  <dimension ref="A1:R141"/>
  <sheetViews>
    <sheetView showZeros="0" zoomScale="112" zoomScaleNormal="112" workbookViewId="0">
      <selection activeCell="E9" sqref="E9"/>
    </sheetView>
  </sheetViews>
  <sheetFormatPr defaultColWidth="9.140625" defaultRowHeight="12.75" x14ac:dyDescent="0.2"/>
  <cols>
    <col min="1" max="1" width="4.7109375" style="9" customWidth="1"/>
    <col min="2" max="2" width="3.7109375" style="9" customWidth="1"/>
    <col min="3" max="3" width="66.140625" style="9" bestFit="1" customWidth="1"/>
    <col min="4" max="4" width="3.28515625" style="9" customWidth="1"/>
    <col min="5" max="16" width="9.28515625" style="9" customWidth="1"/>
    <col min="17" max="17" width="6" style="9" customWidth="1"/>
    <col min="18" max="255" width="9.140625" style="9"/>
    <col min="256" max="256" width="11.28515625" style="9" customWidth="1"/>
    <col min="257" max="257" width="67.7109375" style="9" customWidth="1"/>
    <col min="258" max="258" width="3.28515625" style="9" customWidth="1"/>
    <col min="259" max="271" width="10.7109375" style="9" customWidth="1"/>
    <col min="272" max="272" width="7.28515625" style="9" customWidth="1"/>
    <col min="273" max="511" width="9.140625" style="9"/>
    <col min="512" max="512" width="11.28515625" style="9" customWidth="1"/>
    <col min="513" max="513" width="67.7109375" style="9" customWidth="1"/>
    <col min="514" max="514" width="3.28515625" style="9" customWidth="1"/>
    <col min="515" max="527" width="10.7109375" style="9" customWidth="1"/>
    <col min="528" max="528" width="7.28515625" style="9" customWidth="1"/>
    <col min="529" max="767" width="9.140625" style="9"/>
    <col min="768" max="768" width="11.28515625" style="9" customWidth="1"/>
    <col min="769" max="769" width="67.7109375" style="9" customWidth="1"/>
    <col min="770" max="770" width="3.28515625" style="9" customWidth="1"/>
    <col min="771" max="783" width="10.7109375" style="9" customWidth="1"/>
    <col min="784" max="784" width="7.28515625" style="9" customWidth="1"/>
    <col min="785" max="1023" width="9.140625" style="9"/>
    <col min="1024" max="1024" width="11.28515625" style="9" customWidth="1"/>
    <col min="1025" max="1025" width="67.7109375" style="9" customWidth="1"/>
    <col min="1026" max="1026" width="3.28515625" style="9" customWidth="1"/>
    <col min="1027" max="1039" width="10.7109375" style="9" customWidth="1"/>
    <col min="1040" max="1040" width="7.28515625" style="9" customWidth="1"/>
    <col min="1041" max="1279" width="9.140625" style="9"/>
    <col min="1280" max="1280" width="11.28515625" style="9" customWidth="1"/>
    <col min="1281" max="1281" width="67.7109375" style="9" customWidth="1"/>
    <col min="1282" max="1282" width="3.28515625" style="9" customWidth="1"/>
    <col min="1283" max="1295" width="10.7109375" style="9" customWidth="1"/>
    <col min="1296" max="1296" width="7.28515625" style="9" customWidth="1"/>
    <col min="1297" max="1535" width="9.140625" style="9"/>
    <col min="1536" max="1536" width="11.28515625" style="9" customWidth="1"/>
    <col min="1537" max="1537" width="67.7109375" style="9" customWidth="1"/>
    <col min="1538" max="1538" width="3.28515625" style="9" customWidth="1"/>
    <col min="1539" max="1551" width="10.7109375" style="9" customWidth="1"/>
    <col min="1552" max="1552" width="7.28515625" style="9" customWidth="1"/>
    <col min="1553" max="1791" width="9.140625" style="9"/>
    <col min="1792" max="1792" width="11.28515625" style="9" customWidth="1"/>
    <col min="1793" max="1793" width="67.7109375" style="9" customWidth="1"/>
    <col min="1794" max="1794" width="3.28515625" style="9" customWidth="1"/>
    <col min="1795" max="1807" width="10.7109375" style="9" customWidth="1"/>
    <col min="1808" max="1808" width="7.28515625" style="9" customWidth="1"/>
    <col min="1809" max="2047" width="9.140625" style="9"/>
    <col min="2048" max="2048" width="11.28515625" style="9" customWidth="1"/>
    <col min="2049" max="2049" width="67.7109375" style="9" customWidth="1"/>
    <col min="2050" max="2050" width="3.28515625" style="9" customWidth="1"/>
    <col min="2051" max="2063" width="10.7109375" style="9" customWidth="1"/>
    <col min="2064" max="2064" width="7.28515625" style="9" customWidth="1"/>
    <col min="2065" max="2303" width="9.140625" style="9"/>
    <col min="2304" max="2304" width="11.28515625" style="9" customWidth="1"/>
    <col min="2305" max="2305" width="67.7109375" style="9" customWidth="1"/>
    <col min="2306" max="2306" width="3.28515625" style="9" customWidth="1"/>
    <col min="2307" max="2319" width="10.7109375" style="9" customWidth="1"/>
    <col min="2320" max="2320" width="7.28515625" style="9" customWidth="1"/>
    <col min="2321" max="2559" width="9.140625" style="9"/>
    <col min="2560" max="2560" width="11.28515625" style="9" customWidth="1"/>
    <col min="2561" max="2561" width="67.7109375" style="9" customWidth="1"/>
    <col min="2562" max="2562" width="3.28515625" style="9" customWidth="1"/>
    <col min="2563" max="2575" width="10.7109375" style="9" customWidth="1"/>
    <col min="2576" max="2576" width="7.28515625" style="9" customWidth="1"/>
    <col min="2577" max="2815" width="9.140625" style="9"/>
    <col min="2816" max="2816" width="11.28515625" style="9" customWidth="1"/>
    <col min="2817" max="2817" width="67.7109375" style="9" customWidth="1"/>
    <col min="2818" max="2818" width="3.28515625" style="9" customWidth="1"/>
    <col min="2819" max="2831" width="10.7109375" style="9" customWidth="1"/>
    <col min="2832" max="2832" width="7.28515625" style="9" customWidth="1"/>
    <col min="2833" max="3071" width="9.140625" style="9"/>
    <col min="3072" max="3072" width="11.28515625" style="9" customWidth="1"/>
    <col min="3073" max="3073" width="67.7109375" style="9" customWidth="1"/>
    <col min="3074" max="3074" width="3.28515625" style="9" customWidth="1"/>
    <col min="3075" max="3087" width="10.7109375" style="9" customWidth="1"/>
    <col min="3088" max="3088" width="7.28515625" style="9" customWidth="1"/>
    <col min="3089" max="3327" width="9.140625" style="9"/>
    <col min="3328" max="3328" width="11.28515625" style="9" customWidth="1"/>
    <col min="3329" max="3329" width="67.7109375" style="9" customWidth="1"/>
    <col min="3330" max="3330" width="3.28515625" style="9" customWidth="1"/>
    <col min="3331" max="3343" width="10.7109375" style="9" customWidth="1"/>
    <col min="3344" max="3344" width="7.28515625" style="9" customWidth="1"/>
    <col min="3345" max="3583" width="9.140625" style="9"/>
    <col min="3584" max="3584" width="11.28515625" style="9" customWidth="1"/>
    <col min="3585" max="3585" width="67.7109375" style="9" customWidth="1"/>
    <col min="3586" max="3586" width="3.28515625" style="9" customWidth="1"/>
    <col min="3587" max="3599" width="10.7109375" style="9" customWidth="1"/>
    <col min="3600" max="3600" width="7.28515625" style="9" customWidth="1"/>
    <col min="3601" max="3839" width="9.140625" style="9"/>
    <col min="3840" max="3840" width="11.28515625" style="9" customWidth="1"/>
    <col min="3841" max="3841" width="67.7109375" style="9" customWidth="1"/>
    <col min="3842" max="3842" width="3.28515625" style="9" customWidth="1"/>
    <col min="3843" max="3855" width="10.7109375" style="9" customWidth="1"/>
    <col min="3856" max="3856" width="7.28515625" style="9" customWidth="1"/>
    <col min="3857" max="4095" width="9.140625" style="9"/>
    <col min="4096" max="4096" width="11.28515625" style="9" customWidth="1"/>
    <col min="4097" max="4097" width="67.7109375" style="9" customWidth="1"/>
    <col min="4098" max="4098" width="3.28515625" style="9" customWidth="1"/>
    <col min="4099" max="4111" width="10.7109375" style="9" customWidth="1"/>
    <col min="4112" max="4112" width="7.28515625" style="9" customWidth="1"/>
    <col min="4113" max="4351" width="9.140625" style="9"/>
    <col min="4352" max="4352" width="11.28515625" style="9" customWidth="1"/>
    <col min="4353" max="4353" width="67.7109375" style="9" customWidth="1"/>
    <col min="4354" max="4354" width="3.28515625" style="9" customWidth="1"/>
    <col min="4355" max="4367" width="10.7109375" style="9" customWidth="1"/>
    <col min="4368" max="4368" width="7.28515625" style="9" customWidth="1"/>
    <col min="4369" max="4607" width="9.140625" style="9"/>
    <col min="4608" max="4608" width="11.28515625" style="9" customWidth="1"/>
    <col min="4609" max="4609" width="67.7109375" style="9" customWidth="1"/>
    <col min="4610" max="4610" width="3.28515625" style="9" customWidth="1"/>
    <col min="4611" max="4623" width="10.7109375" style="9" customWidth="1"/>
    <col min="4624" max="4624" width="7.28515625" style="9" customWidth="1"/>
    <col min="4625" max="4863" width="9.140625" style="9"/>
    <col min="4864" max="4864" width="11.28515625" style="9" customWidth="1"/>
    <col min="4865" max="4865" width="67.7109375" style="9" customWidth="1"/>
    <col min="4866" max="4866" width="3.28515625" style="9" customWidth="1"/>
    <col min="4867" max="4879" width="10.7109375" style="9" customWidth="1"/>
    <col min="4880" max="4880" width="7.28515625" style="9" customWidth="1"/>
    <col min="4881" max="5119" width="9.140625" style="9"/>
    <col min="5120" max="5120" width="11.28515625" style="9" customWidth="1"/>
    <col min="5121" max="5121" width="67.7109375" style="9" customWidth="1"/>
    <col min="5122" max="5122" width="3.28515625" style="9" customWidth="1"/>
    <col min="5123" max="5135" width="10.7109375" style="9" customWidth="1"/>
    <col min="5136" max="5136" width="7.28515625" style="9" customWidth="1"/>
    <col min="5137" max="5375" width="9.140625" style="9"/>
    <col min="5376" max="5376" width="11.28515625" style="9" customWidth="1"/>
    <col min="5377" max="5377" width="67.7109375" style="9" customWidth="1"/>
    <col min="5378" max="5378" width="3.28515625" style="9" customWidth="1"/>
    <col min="5379" max="5391" width="10.7109375" style="9" customWidth="1"/>
    <col min="5392" max="5392" width="7.28515625" style="9" customWidth="1"/>
    <col min="5393" max="5631" width="9.140625" style="9"/>
    <col min="5632" max="5632" width="11.28515625" style="9" customWidth="1"/>
    <col min="5633" max="5633" width="67.7109375" style="9" customWidth="1"/>
    <col min="5634" max="5634" width="3.28515625" style="9" customWidth="1"/>
    <col min="5635" max="5647" width="10.7109375" style="9" customWidth="1"/>
    <col min="5648" max="5648" width="7.28515625" style="9" customWidth="1"/>
    <col min="5649" max="5887" width="9.140625" style="9"/>
    <col min="5888" max="5888" width="11.28515625" style="9" customWidth="1"/>
    <col min="5889" max="5889" width="67.7109375" style="9" customWidth="1"/>
    <col min="5890" max="5890" width="3.28515625" style="9" customWidth="1"/>
    <col min="5891" max="5903" width="10.7109375" style="9" customWidth="1"/>
    <col min="5904" max="5904" width="7.28515625" style="9" customWidth="1"/>
    <col min="5905" max="6143" width="9.140625" style="9"/>
    <col min="6144" max="6144" width="11.28515625" style="9" customWidth="1"/>
    <col min="6145" max="6145" width="67.7109375" style="9" customWidth="1"/>
    <col min="6146" max="6146" width="3.28515625" style="9" customWidth="1"/>
    <col min="6147" max="6159" width="10.7109375" style="9" customWidth="1"/>
    <col min="6160" max="6160" width="7.28515625" style="9" customWidth="1"/>
    <col min="6161" max="6399" width="9.140625" style="9"/>
    <col min="6400" max="6400" width="11.28515625" style="9" customWidth="1"/>
    <col min="6401" max="6401" width="67.7109375" style="9" customWidth="1"/>
    <col min="6402" max="6402" width="3.28515625" style="9" customWidth="1"/>
    <col min="6403" max="6415" width="10.7109375" style="9" customWidth="1"/>
    <col min="6416" max="6416" width="7.28515625" style="9" customWidth="1"/>
    <col min="6417" max="6655" width="9.140625" style="9"/>
    <col min="6656" max="6656" width="11.28515625" style="9" customWidth="1"/>
    <col min="6657" max="6657" width="67.7109375" style="9" customWidth="1"/>
    <col min="6658" max="6658" width="3.28515625" style="9" customWidth="1"/>
    <col min="6659" max="6671" width="10.7109375" style="9" customWidth="1"/>
    <col min="6672" max="6672" width="7.28515625" style="9" customWidth="1"/>
    <col min="6673" max="6911" width="9.140625" style="9"/>
    <col min="6912" max="6912" width="11.28515625" style="9" customWidth="1"/>
    <col min="6913" max="6913" width="67.7109375" style="9" customWidth="1"/>
    <col min="6914" max="6914" width="3.28515625" style="9" customWidth="1"/>
    <col min="6915" max="6927" width="10.7109375" style="9" customWidth="1"/>
    <col min="6928" max="6928" width="7.28515625" style="9" customWidth="1"/>
    <col min="6929" max="7167" width="9.140625" style="9"/>
    <col min="7168" max="7168" width="11.28515625" style="9" customWidth="1"/>
    <col min="7169" max="7169" width="67.7109375" style="9" customWidth="1"/>
    <col min="7170" max="7170" width="3.28515625" style="9" customWidth="1"/>
    <col min="7171" max="7183" width="10.7109375" style="9" customWidth="1"/>
    <col min="7184" max="7184" width="7.28515625" style="9" customWidth="1"/>
    <col min="7185" max="7423" width="9.140625" style="9"/>
    <col min="7424" max="7424" width="11.28515625" style="9" customWidth="1"/>
    <col min="7425" max="7425" width="67.7109375" style="9" customWidth="1"/>
    <col min="7426" max="7426" width="3.28515625" style="9" customWidth="1"/>
    <col min="7427" max="7439" width="10.7109375" style="9" customWidth="1"/>
    <col min="7440" max="7440" width="7.28515625" style="9" customWidth="1"/>
    <col min="7441" max="7679" width="9.140625" style="9"/>
    <col min="7680" max="7680" width="11.28515625" style="9" customWidth="1"/>
    <col min="7681" max="7681" width="67.7109375" style="9" customWidth="1"/>
    <col min="7682" max="7682" width="3.28515625" style="9" customWidth="1"/>
    <col min="7683" max="7695" width="10.7109375" style="9" customWidth="1"/>
    <col min="7696" max="7696" width="7.28515625" style="9" customWidth="1"/>
    <col min="7697" max="7935" width="9.140625" style="9"/>
    <col min="7936" max="7936" width="11.28515625" style="9" customWidth="1"/>
    <col min="7937" max="7937" width="67.7109375" style="9" customWidth="1"/>
    <col min="7938" max="7938" width="3.28515625" style="9" customWidth="1"/>
    <col min="7939" max="7951" width="10.7109375" style="9" customWidth="1"/>
    <col min="7952" max="7952" width="7.28515625" style="9" customWidth="1"/>
    <col min="7953" max="8191" width="9.140625" style="9"/>
    <col min="8192" max="8192" width="11.28515625" style="9" customWidth="1"/>
    <col min="8193" max="8193" width="67.7109375" style="9" customWidth="1"/>
    <col min="8194" max="8194" width="3.28515625" style="9" customWidth="1"/>
    <col min="8195" max="8207" width="10.7109375" style="9" customWidth="1"/>
    <col min="8208" max="8208" width="7.28515625" style="9" customWidth="1"/>
    <col min="8209" max="8447" width="9.140625" style="9"/>
    <col min="8448" max="8448" width="11.28515625" style="9" customWidth="1"/>
    <col min="8449" max="8449" width="67.7109375" style="9" customWidth="1"/>
    <col min="8450" max="8450" width="3.28515625" style="9" customWidth="1"/>
    <col min="8451" max="8463" width="10.7109375" style="9" customWidth="1"/>
    <col min="8464" max="8464" width="7.28515625" style="9" customWidth="1"/>
    <col min="8465" max="8703" width="9.140625" style="9"/>
    <col min="8704" max="8704" width="11.28515625" style="9" customWidth="1"/>
    <col min="8705" max="8705" width="67.7109375" style="9" customWidth="1"/>
    <col min="8706" max="8706" width="3.28515625" style="9" customWidth="1"/>
    <col min="8707" max="8719" width="10.7109375" style="9" customWidth="1"/>
    <col min="8720" max="8720" width="7.28515625" style="9" customWidth="1"/>
    <col min="8721" max="8959" width="9.140625" style="9"/>
    <col min="8960" max="8960" width="11.28515625" style="9" customWidth="1"/>
    <col min="8961" max="8961" width="67.7109375" style="9" customWidth="1"/>
    <col min="8962" max="8962" width="3.28515625" style="9" customWidth="1"/>
    <col min="8963" max="8975" width="10.7109375" style="9" customWidth="1"/>
    <col min="8976" max="8976" width="7.28515625" style="9" customWidth="1"/>
    <col min="8977" max="9215" width="9.140625" style="9"/>
    <col min="9216" max="9216" width="11.28515625" style="9" customWidth="1"/>
    <col min="9217" max="9217" width="67.7109375" style="9" customWidth="1"/>
    <col min="9218" max="9218" width="3.28515625" style="9" customWidth="1"/>
    <col min="9219" max="9231" width="10.7109375" style="9" customWidth="1"/>
    <col min="9232" max="9232" width="7.28515625" style="9" customWidth="1"/>
    <col min="9233" max="9471" width="9.140625" style="9"/>
    <col min="9472" max="9472" width="11.28515625" style="9" customWidth="1"/>
    <col min="9473" max="9473" width="67.7109375" style="9" customWidth="1"/>
    <col min="9474" max="9474" width="3.28515625" style="9" customWidth="1"/>
    <col min="9475" max="9487" width="10.7109375" style="9" customWidth="1"/>
    <col min="9488" max="9488" width="7.28515625" style="9" customWidth="1"/>
    <col min="9489" max="9727" width="9.140625" style="9"/>
    <col min="9728" max="9728" width="11.28515625" style="9" customWidth="1"/>
    <col min="9729" max="9729" width="67.7109375" style="9" customWidth="1"/>
    <col min="9730" max="9730" width="3.28515625" style="9" customWidth="1"/>
    <col min="9731" max="9743" width="10.7109375" style="9" customWidth="1"/>
    <col min="9744" max="9744" width="7.28515625" style="9" customWidth="1"/>
    <col min="9745" max="9983" width="9.140625" style="9"/>
    <col min="9984" max="9984" width="11.28515625" style="9" customWidth="1"/>
    <col min="9985" max="9985" width="67.7109375" style="9" customWidth="1"/>
    <col min="9986" max="9986" width="3.28515625" style="9" customWidth="1"/>
    <col min="9987" max="9999" width="10.7109375" style="9" customWidth="1"/>
    <col min="10000" max="10000" width="7.28515625" style="9" customWidth="1"/>
    <col min="10001" max="10239" width="9.140625" style="9"/>
    <col min="10240" max="10240" width="11.28515625" style="9" customWidth="1"/>
    <col min="10241" max="10241" width="67.7109375" style="9" customWidth="1"/>
    <col min="10242" max="10242" width="3.28515625" style="9" customWidth="1"/>
    <col min="10243" max="10255" width="10.7109375" style="9" customWidth="1"/>
    <col min="10256" max="10256" width="7.28515625" style="9" customWidth="1"/>
    <col min="10257" max="10495" width="9.140625" style="9"/>
    <col min="10496" max="10496" width="11.28515625" style="9" customWidth="1"/>
    <col min="10497" max="10497" width="67.7109375" style="9" customWidth="1"/>
    <col min="10498" max="10498" width="3.28515625" style="9" customWidth="1"/>
    <col min="10499" max="10511" width="10.7109375" style="9" customWidth="1"/>
    <col min="10512" max="10512" width="7.28515625" style="9" customWidth="1"/>
    <col min="10513" max="10751" width="9.140625" style="9"/>
    <col min="10752" max="10752" width="11.28515625" style="9" customWidth="1"/>
    <col min="10753" max="10753" width="67.7109375" style="9" customWidth="1"/>
    <col min="10754" max="10754" width="3.28515625" style="9" customWidth="1"/>
    <col min="10755" max="10767" width="10.7109375" style="9" customWidth="1"/>
    <col min="10768" max="10768" width="7.28515625" style="9" customWidth="1"/>
    <col min="10769" max="11007" width="9.140625" style="9"/>
    <col min="11008" max="11008" width="11.28515625" style="9" customWidth="1"/>
    <col min="11009" max="11009" width="67.7109375" style="9" customWidth="1"/>
    <col min="11010" max="11010" width="3.28515625" style="9" customWidth="1"/>
    <col min="11011" max="11023" width="10.7109375" style="9" customWidth="1"/>
    <col min="11024" max="11024" width="7.28515625" style="9" customWidth="1"/>
    <col min="11025" max="11263" width="9.140625" style="9"/>
    <col min="11264" max="11264" width="11.28515625" style="9" customWidth="1"/>
    <col min="11265" max="11265" width="67.7109375" style="9" customWidth="1"/>
    <col min="11266" max="11266" width="3.28515625" style="9" customWidth="1"/>
    <col min="11267" max="11279" width="10.7109375" style="9" customWidth="1"/>
    <col min="11280" max="11280" width="7.28515625" style="9" customWidth="1"/>
    <col min="11281" max="11519" width="9.140625" style="9"/>
    <col min="11520" max="11520" width="11.28515625" style="9" customWidth="1"/>
    <col min="11521" max="11521" width="67.7109375" style="9" customWidth="1"/>
    <col min="11522" max="11522" width="3.28515625" style="9" customWidth="1"/>
    <col min="11523" max="11535" width="10.7109375" style="9" customWidth="1"/>
    <col min="11536" max="11536" width="7.28515625" style="9" customWidth="1"/>
    <col min="11537" max="11775" width="9.140625" style="9"/>
    <col min="11776" max="11776" width="11.28515625" style="9" customWidth="1"/>
    <col min="11777" max="11777" width="67.7109375" style="9" customWidth="1"/>
    <col min="11778" max="11778" width="3.28515625" style="9" customWidth="1"/>
    <col min="11779" max="11791" width="10.7109375" style="9" customWidth="1"/>
    <col min="11792" max="11792" width="7.28515625" style="9" customWidth="1"/>
    <col min="11793" max="12031" width="9.140625" style="9"/>
    <col min="12032" max="12032" width="11.28515625" style="9" customWidth="1"/>
    <col min="12033" max="12033" width="67.7109375" style="9" customWidth="1"/>
    <col min="12034" max="12034" width="3.28515625" style="9" customWidth="1"/>
    <col min="12035" max="12047" width="10.7109375" style="9" customWidth="1"/>
    <col min="12048" max="12048" width="7.28515625" style="9" customWidth="1"/>
    <col min="12049" max="12287" width="9.140625" style="9"/>
    <col min="12288" max="12288" width="11.28515625" style="9" customWidth="1"/>
    <col min="12289" max="12289" width="67.7109375" style="9" customWidth="1"/>
    <col min="12290" max="12290" width="3.28515625" style="9" customWidth="1"/>
    <col min="12291" max="12303" width="10.7109375" style="9" customWidth="1"/>
    <col min="12304" max="12304" width="7.28515625" style="9" customWidth="1"/>
    <col min="12305" max="12543" width="9.140625" style="9"/>
    <col min="12544" max="12544" width="11.28515625" style="9" customWidth="1"/>
    <col min="12545" max="12545" width="67.7109375" style="9" customWidth="1"/>
    <col min="12546" max="12546" width="3.28515625" style="9" customWidth="1"/>
    <col min="12547" max="12559" width="10.7109375" style="9" customWidth="1"/>
    <col min="12560" max="12560" width="7.28515625" style="9" customWidth="1"/>
    <col min="12561" max="12799" width="9.140625" style="9"/>
    <col min="12800" max="12800" width="11.28515625" style="9" customWidth="1"/>
    <col min="12801" max="12801" width="67.7109375" style="9" customWidth="1"/>
    <col min="12802" max="12802" width="3.28515625" style="9" customWidth="1"/>
    <col min="12803" max="12815" width="10.7109375" style="9" customWidth="1"/>
    <col min="12816" max="12816" width="7.28515625" style="9" customWidth="1"/>
    <col min="12817" max="13055" width="9.140625" style="9"/>
    <col min="13056" max="13056" width="11.28515625" style="9" customWidth="1"/>
    <col min="13057" max="13057" width="67.7109375" style="9" customWidth="1"/>
    <col min="13058" max="13058" width="3.28515625" style="9" customWidth="1"/>
    <col min="13059" max="13071" width="10.7109375" style="9" customWidth="1"/>
    <col min="13072" max="13072" width="7.28515625" style="9" customWidth="1"/>
    <col min="13073" max="13311" width="9.140625" style="9"/>
    <col min="13312" max="13312" width="11.28515625" style="9" customWidth="1"/>
    <col min="13313" max="13313" width="67.7109375" style="9" customWidth="1"/>
    <col min="13314" max="13314" width="3.28515625" style="9" customWidth="1"/>
    <col min="13315" max="13327" width="10.7109375" style="9" customWidth="1"/>
    <col min="13328" max="13328" width="7.28515625" style="9" customWidth="1"/>
    <col min="13329" max="13567" width="9.140625" style="9"/>
    <col min="13568" max="13568" width="11.28515625" style="9" customWidth="1"/>
    <col min="13569" max="13569" width="67.7109375" style="9" customWidth="1"/>
    <col min="13570" max="13570" width="3.28515625" style="9" customWidth="1"/>
    <col min="13571" max="13583" width="10.7109375" style="9" customWidth="1"/>
    <col min="13584" max="13584" width="7.28515625" style="9" customWidth="1"/>
    <col min="13585" max="13823" width="9.140625" style="9"/>
    <col min="13824" max="13824" width="11.28515625" style="9" customWidth="1"/>
    <col min="13825" max="13825" width="67.7109375" style="9" customWidth="1"/>
    <col min="13826" max="13826" width="3.28515625" style="9" customWidth="1"/>
    <col min="13827" max="13839" width="10.7109375" style="9" customWidth="1"/>
    <col min="13840" max="13840" width="7.28515625" style="9" customWidth="1"/>
    <col min="13841" max="14079" width="9.140625" style="9"/>
    <col min="14080" max="14080" width="11.28515625" style="9" customWidth="1"/>
    <col min="14081" max="14081" width="67.7109375" style="9" customWidth="1"/>
    <col min="14082" max="14082" width="3.28515625" style="9" customWidth="1"/>
    <col min="14083" max="14095" width="10.7109375" style="9" customWidth="1"/>
    <col min="14096" max="14096" width="7.28515625" style="9" customWidth="1"/>
    <col min="14097" max="14335" width="9.140625" style="9"/>
    <col min="14336" max="14336" width="11.28515625" style="9" customWidth="1"/>
    <col min="14337" max="14337" width="67.7109375" style="9" customWidth="1"/>
    <col min="14338" max="14338" width="3.28515625" style="9" customWidth="1"/>
    <col min="14339" max="14351" width="10.7109375" style="9" customWidth="1"/>
    <col min="14352" max="14352" width="7.28515625" style="9" customWidth="1"/>
    <col min="14353" max="14591" width="9.140625" style="9"/>
    <col min="14592" max="14592" width="11.28515625" style="9" customWidth="1"/>
    <col min="14593" max="14593" width="67.7109375" style="9" customWidth="1"/>
    <col min="14594" max="14594" width="3.28515625" style="9" customWidth="1"/>
    <col min="14595" max="14607" width="10.7109375" style="9" customWidth="1"/>
    <col min="14608" max="14608" width="7.28515625" style="9" customWidth="1"/>
    <col min="14609" max="14847" width="9.140625" style="9"/>
    <col min="14848" max="14848" width="11.28515625" style="9" customWidth="1"/>
    <col min="14849" max="14849" width="67.7109375" style="9" customWidth="1"/>
    <col min="14850" max="14850" width="3.28515625" style="9" customWidth="1"/>
    <col min="14851" max="14863" width="10.7109375" style="9" customWidth="1"/>
    <col min="14864" max="14864" width="7.28515625" style="9" customWidth="1"/>
    <col min="14865" max="15103" width="9.140625" style="9"/>
    <col min="15104" max="15104" width="11.28515625" style="9" customWidth="1"/>
    <col min="15105" max="15105" width="67.7109375" style="9" customWidth="1"/>
    <col min="15106" max="15106" width="3.28515625" style="9" customWidth="1"/>
    <col min="15107" max="15119" width="10.7109375" style="9" customWidth="1"/>
    <col min="15120" max="15120" width="7.28515625" style="9" customWidth="1"/>
    <col min="15121" max="15359" width="9.140625" style="9"/>
    <col min="15360" max="15360" width="11.28515625" style="9" customWidth="1"/>
    <col min="15361" max="15361" width="67.7109375" style="9" customWidth="1"/>
    <col min="15362" max="15362" width="3.28515625" style="9" customWidth="1"/>
    <col min="15363" max="15375" width="10.7109375" style="9" customWidth="1"/>
    <col min="15376" max="15376" width="7.28515625" style="9" customWidth="1"/>
    <col min="15377" max="15615" width="9.140625" style="9"/>
    <col min="15616" max="15616" width="11.28515625" style="9" customWidth="1"/>
    <col min="15617" max="15617" width="67.7109375" style="9" customWidth="1"/>
    <col min="15618" max="15618" width="3.28515625" style="9" customWidth="1"/>
    <col min="15619" max="15631" width="10.7109375" style="9" customWidth="1"/>
    <col min="15632" max="15632" width="7.28515625" style="9" customWidth="1"/>
    <col min="15633" max="15871" width="9.140625" style="9"/>
    <col min="15872" max="15872" width="11.28515625" style="9" customWidth="1"/>
    <col min="15873" max="15873" width="67.7109375" style="9" customWidth="1"/>
    <col min="15874" max="15874" width="3.28515625" style="9" customWidth="1"/>
    <col min="15875" max="15887" width="10.7109375" style="9" customWidth="1"/>
    <col min="15888" max="15888" width="7.28515625" style="9" customWidth="1"/>
    <col min="15889" max="16127" width="9.140625" style="9"/>
    <col min="16128" max="16128" width="11.28515625" style="9" customWidth="1"/>
    <col min="16129" max="16129" width="67.7109375" style="9" customWidth="1"/>
    <col min="16130" max="16130" width="3.28515625" style="9" customWidth="1"/>
    <col min="16131" max="16143" width="10.7109375" style="9" customWidth="1"/>
    <col min="16144" max="16144" width="7.28515625" style="9" customWidth="1"/>
    <col min="16145" max="16384" width="9.140625" style="9"/>
  </cols>
  <sheetData>
    <row r="1" spans="1:18" ht="13.5" thickBot="1" x14ac:dyDescent="0.25">
      <c r="A1" s="72" t="s">
        <v>213</v>
      </c>
      <c r="B1" s="71">
        <v>3</v>
      </c>
      <c r="C1" s="70"/>
      <c r="D1" s="69"/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</row>
    <row r="2" spans="1:18" ht="13.5" thickTop="1" x14ac:dyDescent="0.2">
      <c r="A2" s="68" t="str">
        <f t="shared" ref="A2:A13" si="0">CONCATENATE($B$1,"|",B2)</f>
        <v>3|1</v>
      </c>
      <c r="B2" s="61">
        <v>1</v>
      </c>
      <c r="C2" s="56" t="s">
        <v>125</v>
      </c>
      <c r="D2" s="55">
        <v>1</v>
      </c>
      <c r="E2" s="59">
        <v>50</v>
      </c>
      <c r="F2" s="59">
        <v>50</v>
      </c>
      <c r="G2" s="59"/>
      <c r="H2" s="59"/>
      <c r="I2" s="59"/>
      <c r="J2" s="60"/>
      <c r="K2" s="60"/>
      <c r="L2" s="60"/>
      <c r="M2" s="60"/>
      <c r="N2" s="60"/>
      <c r="O2" s="60"/>
      <c r="P2" s="60"/>
      <c r="R2" s="9">
        <f t="shared" ref="R2:R13" si="1">SUM(E2:P2)</f>
        <v>100</v>
      </c>
    </row>
    <row r="3" spans="1:18" x14ac:dyDescent="0.2">
      <c r="A3" s="58" t="str">
        <f t="shared" si="0"/>
        <v>3|2</v>
      </c>
      <c r="B3" s="57" t="s">
        <v>126</v>
      </c>
      <c r="C3" s="56" t="s">
        <v>127</v>
      </c>
      <c r="D3" s="55">
        <v>2</v>
      </c>
      <c r="E3" s="59">
        <v>40</v>
      </c>
      <c r="F3" s="59">
        <v>50</v>
      </c>
      <c r="G3" s="59">
        <v>10</v>
      </c>
      <c r="H3" s="59"/>
      <c r="I3" s="59"/>
      <c r="J3" s="53"/>
      <c r="K3" s="53"/>
      <c r="L3" s="53"/>
      <c r="M3" s="53"/>
      <c r="N3" s="53"/>
      <c r="O3" s="53"/>
      <c r="P3" s="53"/>
      <c r="R3" s="9">
        <f t="shared" si="1"/>
        <v>100</v>
      </c>
    </row>
    <row r="4" spans="1:18" x14ac:dyDescent="0.2">
      <c r="A4" s="58" t="str">
        <f t="shared" si="0"/>
        <v>3|3</v>
      </c>
      <c r="B4" s="57" t="s">
        <v>128</v>
      </c>
      <c r="C4" s="56" t="s">
        <v>71</v>
      </c>
      <c r="D4" s="55">
        <v>3</v>
      </c>
      <c r="E4" s="54">
        <v>60</v>
      </c>
      <c r="F4" s="54">
        <v>40</v>
      </c>
      <c r="G4" s="54"/>
      <c r="H4" s="54"/>
      <c r="I4" s="54"/>
      <c r="J4" s="53"/>
      <c r="K4" s="53"/>
      <c r="L4" s="53"/>
      <c r="M4" s="53"/>
      <c r="N4" s="53"/>
      <c r="O4" s="53"/>
      <c r="P4" s="53"/>
      <c r="R4" s="9">
        <f t="shared" si="1"/>
        <v>100</v>
      </c>
    </row>
    <row r="5" spans="1:18" x14ac:dyDescent="0.2">
      <c r="A5" s="58" t="str">
        <f t="shared" si="0"/>
        <v>3|4</v>
      </c>
      <c r="B5" s="57" t="s">
        <v>129</v>
      </c>
      <c r="C5" s="56" t="s">
        <v>130</v>
      </c>
      <c r="D5" s="55">
        <v>4</v>
      </c>
      <c r="E5" s="54">
        <v>20</v>
      </c>
      <c r="F5" s="54">
        <v>50</v>
      </c>
      <c r="G5" s="54">
        <v>30</v>
      </c>
      <c r="H5" s="54"/>
      <c r="I5" s="54"/>
      <c r="J5" s="53"/>
      <c r="K5" s="53"/>
      <c r="L5" s="53"/>
      <c r="M5" s="53"/>
      <c r="N5" s="53"/>
      <c r="O5" s="53"/>
      <c r="P5" s="53"/>
      <c r="R5" s="9">
        <f t="shared" si="1"/>
        <v>100</v>
      </c>
    </row>
    <row r="6" spans="1:18" x14ac:dyDescent="0.2">
      <c r="A6" s="58" t="str">
        <f t="shared" si="0"/>
        <v>3|5</v>
      </c>
      <c r="B6" s="57" t="s">
        <v>136</v>
      </c>
      <c r="C6" s="56" t="s">
        <v>137</v>
      </c>
      <c r="D6" s="55">
        <v>5</v>
      </c>
      <c r="E6" s="54">
        <v>10</v>
      </c>
      <c r="F6" s="54">
        <v>50</v>
      </c>
      <c r="G6" s="54">
        <v>40</v>
      </c>
      <c r="H6" s="54"/>
      <c r="I6" s="54"/>
      <c r="J6" s="53"/>
      <c r="K6" s="53"/>
      <c r="L6" s="53"/>
      <c r="M6" s="53"/>
      <c r="N6" s="53"/>
      <c r="O6" s="53"/>
      <c r="P6" s="53"/>
      <c r="R6" s="9">
        <f t="shared" si="1"/>
        <v>100</v>
      </c>
    </row>
    <row r="7" spans="1:18" x14ac:dyDescent="0.2">
      <c r="A7" s="58" t="str">
        <f t="shared" si="0"/>
        <v>3|6</v>
      </c>
      <c r="B7" s="57" t="s">
        <v>138</v>
      </c>
      <c r="C7" s="56" t="s">
        <v>81</v>
      </c>
      <c r="D7" s="55"/>
      <c r="E7" s="54"/>
      <c r="F7" s="54">
        <v>30</v>
      </c>
      <c r="G7" s="54">
        <v>70</v>
      </c>
      <c r="H7" s="54"/>
      <c r="I7" s="54"/>
      <c r="J7" s="53"/>
      <c r="K7" s="53"/>
      <c r="L7" s="53"/>
      <c r="M7" s="53"/>
      <c r="N7" s="53"/>
      <c r="O7" s="53"/>
      <c r="P7" s="53"/>
      <c r="R7" s="9">
        <f t="shared" si="1"/>
        <v>100</v>
      </c>
    </row>
    <row r="8" spans="1:18" x14ac:dyDescent="0.2">
      <c r="A8" s="58" t="str">
        <f t="shared" si="0"/>
        <v>3|7</v>
      </c>
      <c r="B8" s="57" t="s">
        <v>139</v>
      </c>
      <c r="C8" s="56" t="s">
        <v>140</v>
      </c>
      <c r="D8" s="55">
        <v>3</v>
      </c>
      <c r="E8" s="54"/>
      <c r="F8" s="54">
        <v>40</v>
      </c>
      <c r="G8" s="54">
        <v>60</v>
      </c>
      <c r="H8" s="54"/>
      <c r="I8" s="54"/>
      <c r="J8" s="53"/>
      <c r="K8" s="53"/>
      <c r="L8" s="53"/>
      <c r="M8" s="53"/>
      <c r="N8" s="53"/>
      <c r="O8" s="53"/>
      <c r="P8" s="53"/>
      <c r="R8" s="9">
        <f t="shared" si="1"/>
        <v>100</v>
      </c>
    </row>
    <row r="9" spans="1:18" x14ac:dyDescent="0.2">
      <c r="A9" s="58" t="str">
        <f t="shared" si="0"/>
        <v>3|8</v>
      </c>
      <c r="B9" s="57" t="s">
        <v>141</v>
      </c>
      <c r="C9" s="56" t="s">
        <v>211</v>
      </c>
      <c r="D9" s="55">
        <v>5</v>
      </c>
      <c r="E9" s="54">
        <v>10</v>
      </c>
      <c r="F9" s="54">
        <v>50</v>
      </c>
      <c r="G9" s="54">
        <v>40</v>
      </c>
      <c r="H9" s="54"/>
      <c r="I9" s="54"/>
      <c r="J9" s="53"/>
      <c r="K9" s="53"/>
      <c r="L9" s="53"/>
      <c r="M9" s="53"/>
      <c r="N9" s="53"/>
      <c r="O9" s="53"/>
      <c r="P9" s="53"/>
      <c r="R9" s="9">
        <f t="shared" si="1"/>
        <v>100</v>
      </c>
    </row>
    <row r="10" spans="1:18" x14ac:dyDescent="0.2">
      <c r="A10" s="58" t="str">
        <f t="shared" si="0"/>
        <v>3|9</v>
      </c>
      <c r="B10" s="57" t="s">
        <v>159</v>
      </c>
      <c r="C10" s="56" t="s">
        <v>214</v>
      </c>
      <c r="D10" s="55"/>
      <c r="E10" s="54">
        <v>20</v>
      </c>
      <c r="F10" s="54">
        <v>50</v>
      </c>
      <c r="G10" s="54">
        <v>30</v>
      </c>
      <c r="H10" s="54"/>
      <c r="I10" s="54"/>
      <c r="J10" s="53"/>
      <c r="K10" s="53"/>
      <c r="L10" s="53"/>
      <c r="M10" s="53"/>
      <c r="N10" s="53"/>
      <c r="O10" s="53"/>
      <c r="P10" s="53"/>
      <c r="R10" s="9">
        <f t="shared" si="1"/>
        <v>100</v>
      </c>
    </row>
    <row r="11" spans="1:18" x14ac:dyDescent="0.2">
      <c r="A11" s="58" t="str">
        <f t="shared" si="0"/>
        <v>3|10</v>
      </c>
      <c r="B11" s="57" t="s">
        <v>175</v>
      </c>
      <c r="C11" s="56" t="s">
        <v>215</v>
      </c>
      <c r="D11" s="55">
        <v>6</v>
      </c>
      <c r="E11" s="54"/>
      <c r="F11" s="54">
        <v>40</v>
      </c>
      <c r="G11" s="54">
        <v>60</v>
      </c>
      <c r="H11" s="54"/>
      <c r="I11" s="54"/>
      <c r="J11" s="53"/>
      <c r="K11" s="53"/>
      <c r="L11" s="53"/>
      <c r="M11" s="53"/>
      <c r="N11" s="53"/>
      <c r="O11" s="53"/>
      <c r="P11" s="53"/>
      <c r="R11" s="9">
        <f t="shared" si="1"/>
        <v>100</v>
      </c>
    </row>
    <row r="12" spans="1:18" x14ac:dyDescent="0.2">
      <c r="A12" s="58" t="str">
        <f t="shared" si="0"/>
        <v>3|11</v>
      </c>
      <c r="B12" s="57" t="s">
        <v>179</v>
      </c>
      <c r="C12" s="56" t="s">
        <v>178</v>
      </c>
      <c r="D12" s="55">
        <v>6</v>
      </c>
      <c r="E12" s="54">
        <v>20</v>
      </c>
      <c r="F12" s="54">
        <v>40</v>
      </c>
      <c r="G12" s="54">
        <v>40</v>
      </c>
      <c r="H12" s="54"/>
      <c r="I12" s="54"/>
      <c r="J12" s="53"/>
      <c r="K12" s="53"/>
      <c r="L12" s="53"/>
      <c r="M12" s="53"/>
      <c r="N12" s="53"/>
      <c r="O12" s="53"/>
      <c r="P12" s="53"/>
      <c r="R12" s="9">
        <f t="shared" si="1"/>
        <v>100</v>
      </c>
    </row>
    <row r="13" spans="1:18" x14ac:dyDescent="0.2">
      <c r="A13" s="58" t="str">
        <f t="shared" si="0"/>
        <v>3|12</v>
      </c>
      <c r="B13" s="57" t="s">
        <v>183</v>
      </c>
      <c r="C13" s="56" t="s">
        <v>184</v>
      </c>
      <c r="D13" s="55"/>
      <c r="E13" s="54">
        <v>20</v>
      </c>
      <c r="F13" s="54">
        <v>40</v>
      </c>
      <c r="G13" s="54">
        <v>40</v>
      </c>
      <c r="H13" s="54"/>
      <c r="I13" s="54"/>
      <c r="J13" s="53"/>
      <c r="K13" s="53"/>
      <c r="L13" s="53"/>
      <c r="M13" s="53"/>
      <c r="N13" s="53"/>
      <c r="O13" s="53"/>
      <c r="P13" s="53"/>
      <c r="R13" s="9">
        <f t="shared" si="1"/>
        <v>100</v>
      </c>
    </row>
    <row r="15" spans="1:18" ht="13.5" thickBot="1" x14ac:dyDescent="0.25">
      <c r="A15" s="67" t="s">
        <v>213</v>
      </c>
      <c r="B15" s="66">
        <v>4</v>
      </c>
      <c r="C15" s="65"/>
      <c r="D15" s="64"/>
      <c r="E15" s="63">
        <v>1</v>
      </c>
      <c r="F15" s="63">
        <v>2</v>
      </c>
      <c r="G15" s="63">
        <v>3</v>
      </c>
      <c r="H15" s="63">
        <v>4</v>
      </c>
      <c r="I15" s="63">
        <v>5</v>
      </c>
      <c r="J15" s="63">
        <v>6</v>
      </c>
      <c r="K15" s="63">
        <v>7</v>
      </c>
      <c r="L15" s="63">
        <v>8</v>
      </c>
      <c r="M15" s="63">
        <v>9</v>
      </c>
      <c r="N15" s="63">
        <v>10</v>
      </c>
      <c r="O15" s="63">
        <v>11</v>
      </c>
      <c r="P15" s="63">
        <v>12</v>
      </c>
    </row>
    <row r="16" spans="1:18" ht="13.5" thickTop="1" x14ac:dyDescent="0.2">
      <c r="A16" s="68" t="str">
        <f t="shared" ref="A16:A27" si="2">CONCATENATE($B$15,"|",B16)</f>
        <v>4|1</v>
      </c>
      <c r="B16" s="61">
        <v>1</v>
      </c>
      <c r="C16" s="56" t="s">
        <v>125</v>
      </c>
      <c r="D16" s="55">
        <v>1</v>
      </c>
      <c r="E16" s="59">
        <v>50</v>
      </c>
      <c r="F16" s="59">
        <v>50</v>
      </c>
      <c r="G16" s="59"/>
      <c r="H16" s="59"/>
      <c r="I16" s="59"/>
      <c r="J16" s="60"/>
      <c r="K16" s="60"/>
      <c r="L16" s="60"/>
      <c r="M16" s="60"/>
      <c r="N16" s="60"/>
      <c r="O16" s="60"/>
      <c r="P16" s="60"/>
      <c r="R16" s="9">
        <f t="shared" ref="R16:R27" si="3">SUM(E16:P16)</f>
        <v>100</v>
      </c>
    </row>
    <row r="17" spans="1:18" x14ac:dyDescent="0.2">
      <c r="A17" s="58" t="str">
        <f t="shared" si="2"/>
        <v>4|2</v>
      </c>
      <c r="B17" s="57" t="s">
        <v>126</v>
      </c>
      <c r="C17" s="56" t="s">
        <v>127</v>
      </c>
      <c r="D17" s="55">
        <v>2</v>
      </c>
      <c r="E17" s="59">
        <v>30</v>
      </c>
      <c r="F17" s="59">
        <v>40</v>
      </c>
      <c r="G17" s="59">
        <v>20</v>
      </c>
      <c r="H17" s="59">
        <v>10</v>
      </c>
      <c r="I17" s="59"/>
      <c r="J17" s="53"/>
      <c r="K17" s="53"/>
      <c r="L17" s="53"/>
      <c r="M17" s="53"/>
      <c r="N17" s="53"/>
      <c r="O17" s="53"/>
      <c r="P17" s="53"/>
      <c r="R17" s="9">
        <f t="shared" si="3"/>
        <v>100</v>
      </c>
    </row>
    <row r="18" spans="1:18" x14ac:dyDescent="0.2">
      <c r="A18" s="58" t="str">
        <f t="shared" si="2"/>
        <v>4|3</v>
      </c>
      <c r="B18" s="57" t="s">
        <v>128</v>
      </c>
      <c r="C18" s="56" t="s">
        <v>71</v>
      </c>
      <c r="D18" s="55">
        <v>3</v>
      </c>
      <c r="E18" s="54">
        <v>50</v>
      </c>
      <c r="F18" s="54">
        <v>40</v>
      </c>
      <c r="G18" s="54">
        <v>10</v>
      </c>
      <c r="H18" s="54"/>
      <c r="I18" s="54"/>
      <c r="J18" s="53"/>
      <c r="K18" s="53"/>
      <c r="L18" s="53"/>
      <c r="M18" s="53"/>
      <c r="N18" s="53"/>
      <c r="O18" s="53"/>
      <c r="P18" s="53"/>
      <c r="R18" s="9">
        <f t="shared" si="3"/>
        <v>100</v>
      </c>
    </row>
    <row r="19" spans="1:18" x14ac:dyDescent="0.2">
      <c r="A19" s="58" t="str">
        <f t="shared" si="2"/>
        <v>4|4</v>
      </c>
      <c r="B19" s="57" t="s">
        <v>129</v>
      </c>
      <c r="C19" s="56" t="s">
        <v>130</v>
      </c>
      <c r="D19" s="55">
        <v>4</v>
      </c>
      <c r="E19" s="54">
        <v>20</v>
      </c>
      <c r="F19" s="54">
        <v>40</v>
      </c>
      <c r="G19" s="54">
        <v>20</v>
      </c>
      <c r="H19" s="54">
        <v>20</v>
      </c>
      <c r="I19" s="54"/>
      <c r="J19" s="53"/>
      <c r="K19" s="53"/>
      <c r="L19" s="53"/>
      <c r="M19" s="53"/>
      <c r="N19" s="53"/>
      <c r="O19" s="53"/>
      <c r="P19" s="53"/>
      <c r="R19" s="9">
        <f t="shared" si="3"/>
        <v>100</v>
      </c>
    </row>
    <row r="20" spans="1:18" x14ac:dyDescent="0.2">
      <c r="A20" s="58" t="str">
        <f t="shared" si="2"/>
        <v>4|5</v>
      </c>
      <c r="B20" s="57" t="s">
        <v>136</v>
      </c>
      <c r="C20" s="56" t="s">
        <v>137</v>
      </c>
      <c r="D20" s="55">
        <v>5</v>
      </c>
      <c r="E20" s="54">
        <v>10</v>
      </c>
      <c r="F20" s="54">
        <v>30</v>
      </c>
      <c r="G20" s="54">
        <v>40</v>
      </c>
      <c r="H20" s="54">
        <v>20</v>
      </c>
      <c r="I20" s="54"/>
      <c r="J20" s="53"/>
      <c r="K20" s="53"/>
      <c r="L20" s="53"/>
      <c r="M20" s="53"/>
      <c r="N20" s="53"/>
      <c r="O20" s="53"/>
      <c r="P20" s="53"/>
      <c r="R20" s="9">
        <f t="shared" si="3"/>
        <v>100</v>
      </c>
    </row>
    <row r="21" spans="1:18" x14ac:dyDescent="0.2">
      <c r="A21" s="58" t="str">
        <f t="shared" si="2"/>
        <v>4|6</v>
      </c>
      <c r="B21" s="57" t="s">
        <v>138</v>
      </c>
      <c r="C21" s="56" t="s">
        <v>81</v>
      </c>
      <c r="D21" s="55"/>
      <c r="E21" s="54"/>
      <c r="F21" s="54">
        <v>10</v>
      </c>
      <c r="G21" s="54">
        <v>70</v>
      </c>
      <c r="H21" s="54">
        <v>20</v>
      </c>
      <c r="I21" s="54"/>
      <c r="J21" s="53"/>
      <c r="K21" s="53"/>
      <c r="L21" s="53"/>
      <c r="M21" s="53"/>
      <c r="N21" s="53"/>
      <c r="O21" s="53"/>
      <c r="P21" s="53"/>
      <c r="R21" s="9">
        <f t="shared" si="3"/>
        <v>100</v>
      </c>
    </row>
    <row r="22" spans="1:18" x14ac:dyDescent="0.2">
      <c r="A22" s="58" t="str">
        <f t="shared" si="2"/>
        <v>4|7</v>
      </c>
      <c r="B22" s="57" t="s">
        <v>139</v>
      </c>
      <c r="C22" s="56" t="s">
        <v>140</v>
      </c>
      <c r="D22" s="55"/>
      <c r="E22" s="54"/>
      <c r="F22" s="54">
        <v>30</v>
      </c>
      <c r="G22" s="54">
        <v>30</v>
      </c>
      <c r="H22" s="54">
        <v>40</v>
      </c>
      <c r="I22" s="54"/>
      <c r="J22" s="53"/>
      <c r="K22" s="53"/>
      <c r="L22" s="53"/>
      <c r="M22" s="53"/>
      <c r="N22" s="53"/>
      <c r="O22" s="53"/>
      <c r="P22" s="53"/>
      <c r="R22" s="9">
        <f t="shared" si="3"/>
        <v>100</v>
      </c>
    </row>
    <row r="23" spans="1:18" x14ac:dyDescent="0.2">
      <c r="A23" s="58" t="str">
        <f t="shared" si="2"/>
        <v>4|8</v>
      </c>
      <c r="B23" s="57" t="s">
        <v>141</v>
      </c>
      <c r="C23" s="56" t="s">
        <v>211</v>
      </c>
      <c r="D23" s="55">
        <v>3</v>
      </c>
      <c r="E23" s="54">
        <v>10</v>
      </c>
      <c r="F23" s="54">
        <v>30</v>
      </c>
      <c r="G23" s="54">
        <v>30</v>
      </c>
      <c r="H23" s="54">
        <v>30</v>
      </c>
      <c r="I23" s="54"/>
      <c r="J23" s="53"/>
      <c r="K23" s="53"/>
      <c r="L23" s="53"/>
      <c r="M23" s="53"/>
      <c r="N23" s="53"/>
      <c r="O23" s="53"/>
      <c r="P23" s="53"/>
      <c r="R23" s="9">
        <f t="shared" si="3"/>
        <v>100</v>
      </c>
    </row>
    <row r="24" spans="1:18" x14ac:dyDescent="0.2">
      <c r="A24" s="58" t="str">
        <f t="shared" si="2"/>
        <v>4|9</v>
      </c>
      <c r="B24" s="57" t="s">
        <v>159</v>
      </c>
      <c r="C24" s="56" t="s">
        <v>214</v>
      </c>
      <c r="D24" s="55">
        <v>5</v>
      </c>
      <c r="E24" s="54">
        <v>20</v>
      </c>
      <c r="F24" s="54">
        <v>30</v>
      </c>
      <c r="G24" s="54">
        <v>30</v>
      </c>
      <c r="H24" s="54">
        <v>20</v>
      </c>
      <c r="I24" s="54"/>
      <c r="J24" s="53"/>
      <c r="K24" s="53"/>
      <c r="L24" s="53"/>
      <c r="M24" s="53"/>
      <c r="N24" s="53"/>
      <c r="O24" s="53"/>
      <c r="P24" s="53"/>
      <c r="R24" s="9">
        <f t="shared" si="3"/>
        <v>100</v>
      </c>
    </row>
    <row r="25" spans="1:18" x14ac:dyDescent="0.2">
      <c r="A25" s="58" t="str">
        <f t="shared" si="2"/>
        <v>4|10</v>
      </c>
      <c r="B25" s="57" t="s">
        <v>175</v>
      </c>
      <c r="C25" s="56" t="s">
        <v>215</v>
      </c>
      <c r="D25" s="55">
        <v>6</v>
      </c>
      <c r="E25" s="54"/>
      <c r="F25" s="54">
        <v>30</v>
      </c>
      <c r="G25" s="54">
        <v>40</v>
      </c>
      <c r="H25" s="54">
        <v>30</v>
      </c>
      <c r="I25" s="54"/>
      <c r="J25" s="53"/>
      <c r="K25" s="53"/>
      <c r="L25" s="53"/>
      <c r="M25" s="53"/>
      <c r="N25" s="53"/>
      <c r="O25" s="53"/>
      <c r="P25" s="53"/>
      <c r="R25" s="9">
        <f t="shared" si="3"/>
        <v>100</v>
      </c>
    </row>
    <row r="26" spans="1:18" x14ac:dyDescent="0.2">
      <c r="A26" s="58" t="str">
        <f t="shared" si="2"/>
        <v>4|11</v>
      </c>
      <c r="B26" s="57" t="s">
        <v>179</v>
      </c>
      <c r="C26" s="56" t="s">
        <v>178</v>
      </c>
      <c r="D26" s="55">
        <v>6</v>
      </c>
      <c r="E26" s="54">
        <v>10</v>
      </c>
      <c r="F26" s="54">
        <v>30</v>
      </c>
      <c r="G26" s="54">
        <v>30</v>
      </c>
      <c r="H26" s="54">
        <v>30</v>
      </c>
      <c r="I26" s="54"/>
      <c r="J26" s="53"/>
      <c r="K26" s="53"/>
      <c r="L26" s="53"/>
      <c r="M26" s="53"/>
      <c r="N26" s="53"/>
      <c r="O26" s="53"/>
      <c r="P26" s="53"/>
      <c r="R26" s="9">
        <f t="shared" si="3"/>
        <v>100</v>
      </c>
    </row>
    <row r="27" spans="1:18" x14ac:dyDescent="0.2">
      <c r="A27" s="58" t="str">
        <f t="shared" si="2"/>
        <v>4|12</v>
      </c>
      <c r="B27" s="57" t="s">
        <v>183</v>
      </c>
      <c r="C27" s="56" t="s">
        <v>184</v>
      </c>
      <c r="D27" s="55"/>
      <c r="E27" s="54">
        <v>20</v>
      </c>
      <c r="F27" s="54">
        <v>20</v>
      </c>
      <c r="G27" s="54">
        <v>40</v>
      </c>
      <c r="H27" s="54">
        <v>20</v>
      </c>
      <c r="I27" s="54"/>
      <c r="J27" s="53"/>
      <c r="K27" s="53"/>
      <c r="L27" s="53"/>
      <c r="M27" s="53"/>
      <c r="N27" s="53"/>
      <c r="O27" s="53"/>
      <c r="P27" s="53"/>
      <c r="R27" s="9">
        <f t="shared" si="3"/>
        <v>100</v>
      </c>
    </row>
    <row r="29" spans="1:18" ht="13.5" thickBot="1" x14ac:dyDescent="0.25">
      <c r="A29" s="67" t="s">
        <v>213</v>
      </c>
      <c r="B29" s="66">
        <v>5</v>
      </c>
      <c r="C29" s="65"/>
      <c r="D29" s="64"/>
      <c r="E29" s="63">
        <v>1</v>
      </c>
      <c r="F29" s="63">
        <v>2</v>
      </c>
      <c r="G29" s="63">
        <v>3</v>
      </c>
      <c r="H29" s="63">
        <v>4</v>
      </c>
      <c r="I29" s="63">
        <v>5</v>
      </c>
      <c r="J29" s="63">
        <v>6</v>
      </c>
      <c r="K29" s="63">
        <v>7</v>
      </c>
      <c r="L29" s="63">
        <v>8</v>
      </c>
      <c r="M29" s="63">
        <v>9</v>
      </c>
      <c r="N29" s="63">
        <v>10</v>
      </c>
      <c r="O29" s="63">
        <v>11</v>
      </c>
      <c r="P29" s="63">
        <v>12</v>
      </c>
    </row>
    <row r="30" spans="1:18" ht="13.5" thickTop="1" x14ac:dyDescent="0.2">
      <c r="A30" s="62" t="str">
        <f t="shared" ref="A30:A41" si="4">CONCATENATE($B$29,"|",B30)</f>
        <v>5|1</v>
      </c>
      <c r="B30" s="61">
        <v>1</v>
      </c>
      <c r="C30" s="56" t="s">
        <v>125</v>
      </c>
      <c r="D30" s="55">
        <v>1</v>
      </c>
      <c r="E30" s="59">
        <v>40</v>
      </c>
      <c r="F30" s="59">
        <v>40</v>
      </c>
      <c r="G30" s="59">
        <v>20</v>
      </c>
      <c r="H30" s="59"/>
      <c r="I30" s="59"/>
      <c r="J30" s="60"/>
      <c r="K30" s="60"/>
      <c r="L30" s="60"/>
      <c r="M30" s="60"/>
      <c r="N30" s="60"/>
      <c r="O30" s="60"/>
      <c r="P30" s="60"/>
      <c r="R30" s="9">
        <f t="shared" ref="R30:R41" si="5">SUM(E30:P30)</f>
        <v>100</v>
      </c>
    </row>
    <row r="31" spans="1:18" x14ac:dyDescent="0.2">
      <c r="A31" s="58" t="str">
        <f t="shared" si="4"/>
        <v>5|2</v>
      </c>
      <c r="B31" s="57" t="s">
        <v>126</v>
      </c>
      <c r="C31" s="56" t="s">
        <v>127</v>
      </c>
      <c r="D31" s="55">
        <v>2</v>
      </c>
      <c r="E31" s="59">
        <v>20</v>
      </c>
      <c r="F31" s="59">
        <v>30</v>
      </c>
      <c r="G31" s="59">
        <v>30</v>
      </c>
      <c r="H31" s="59">
        <v>10</v>
      </c>
      <c r="I31" s="59">
        <v>10</v>
      </c>
      <c r="J31" s="53"/>
      <c r="K31" s="53"/>
      <c r="L31" s="53"/>
      <c r="M31" s="53"/>
      <c r="N31" s="53"/>
      <c r="O31" s="53"/>
      <c r="P31" s="53"/>
      <c r="R31" s="9">
        <f t="shared" si="5"/>
        <v>100</v>
      </c>
    </row>
    <row r="32" spans="1:18" x14ac:dyDescent="0.2">
      <c r="A32" s="58" t="str">
        <f t="shared" si="4"/>
        <v>5|3</v>
      </c>
      <c r="B32" s="57" t="s">
        <v>128</v>
      </c>
      <c r="C32" s="56" t="s">
        <v>71</v>
      </c>
      <c r="D32" s="55">
        <v>3</v>
      </c>
      <c r="E32" s="54">
        <v>40</v>
      </c>
      <c r="F32" s="54">
        <v>40</v>
      </c>
      <c r="G32" s="54">
        <v>20</v>
      </c>
      <c r="H32" s="54"/>
      <c r="I32" s="54"/>
      <c r="J32" s="53"/>
      <c r="K32" s="53"/>
      <c r="L32" s="53"/>
      <c r="M32" s="53"/>
      <c r="N32" s="53"/>
      <c r="O32" s="53"/>
      <c r="P32" s="53"/>
      <c r="R32" s="9">
        <f t="shared" si="5"/>
        <v>100</v>
      </c>
    </row>
    <row r="33" spans="1:18" x14ac:dyDescent="0.2">
      <c r="A33" s="58" t="str">
        <f t="shared" si="4"/>
        <v>5|4</v>
      </c>
      <c r="B33" s="57" t="s">
        <v>129</v>
      </c>
      <c r="C33" s="56" t="s">
        <v>130</v>
      </c>
      <c r="D33" s="55">
        <v>4</v>
      </c>
      <c r="E33" s="54">
        <v>20</v>
      </c>
      <c r="F33" s="54">
        <v>20</v>
      </c>
      <c r="G33" s="54">
        <v>20</v>
      </c>
      <c r="H33" s="54">
        <v>20</v>
      </c>
      <c r="I33" s="54">
        <v>20</v>
      </c>
      <c r="J33" s="53"/>
      <c r="K33" s="53"/>
      <c r="L33" s="53"/>
      <c r="M33" s="53"/>
      <c r="N33" s="53"/>
      <c r="O33" s="53"/>
      <c r="P33" s="53"/>
      <c r="R33" s="9">
        <f t="shared" si="5"/>
        <v>100</v>
      </c>
    </row>
    <row r="34" spans="1:18" x14ac:dyDescent="0.2">
      <c r="A34" s="58" t="str">
        <f t="shared" si="4"/>
        <v>5|5</v>
      </c>
      <c r="B34" s="57" t="s">
        <v>136</v>
      </c>
      <c r="C34" s="56" t="s">
        <v>137</v>
      </c>
      <c r="D34" s="55">
        <v>5</v>
      </c>
      <c r="E34" s="54">
        <v>5</v>
      </c>
      <c r="F34" s="54">
        <v>15</v>
      </c>
      <c r="G34" s="54">
        <v>20</v>
      </c>
      <c r="H34" s="54">
        <v>30</v>
      </c>
      <c r="I34" s="54">
        <v>30</v>
      </c>
      <c r="J34" s="53"/>
      <c r="K34" s="53"/>
      <c r="L34" s="53"/>
      <c r="M34" s="53"/>
      <c r="N34" s="53"/>
      <c r="O34" s="53"/>
      <c r="P34" s="53"/>
      <c r="R34" s="9">
        <f t="shared" si="5"/>
        <v>100</v>
      </c>
    </row>
    <row r="35" spans="1:18" x14ac:dyDescent="0.2">
      <c r="A35" s="58" t="str">
        <f t="shared" si="4"/>
        <v>5|6</v>
      </c>
      <c r="B35" s="57" t="s">
        <v>138</v>
      </c>
      <c r="C35" s="56" t="s">
        <v>81</v>
      </c>
      <c r="D35" s="55"/>
      <c r="E35" s="54"/>
      <c r="F35" s="54"/>
      <c r="G35" s="54">
        <v>60</v>
      </c>
      <c r="H35" s="54">
        <v>40</v>
      </c>
      <c r="I35" s="54"/>
      <c r="J35" s="53"/>
      <c r="K35" s="53"/>
      <c r="L35" s="53"/>
      <c r="M35" s="53"/>
      <c r="N35" s="53"/>
      <c r="O35" s="53"/>
      <c r="P35" s="53"/>
      <c r="R35" s="9">
        <f t="shared" si="5"/>
        <v>100</v>
      </c>
    </row>
    <row r="36" spans="1:18" x14ac:dyDescent="0.2">
      <c r="A36" s="58" t="str">
        <f t="shared" si="4"/>
        <v>5|7</v>
      </c>
      <c r="B36" s="57" t="s">
        <v>139</v>
      </c>
      <c r="C36" s="56" t="s">
        <v>140</v>
      </c>
      <c r="D36" s="55">
        <v>3</v>
      </c>
      <c r="E36" s="54"/>
      <c r="F36" s="54">
        <v>10</v>
      </c>
      <c r="G36" s="54">
        <v>30</v>
      </c>
      <c r="H36" s="54">
        <v>30</v>
      </c>
      <c r="I36" s="54">
        <v>30</v>
      </c>
      <c r="J36" s="53"/>
      <c r="K36" s="53"/>
      <c r="L36" s="53"/>
      <c r="M36" s="53"/>
      <c r="N36" s="53"/>
      <c r="O36" s="53"/>
      <c r="P36" s="53"/>
      <c r="R36" s="9">
        <f t="shared" si="5"/>
        <v>100</v>
      </c>
    </row>
    <row r="37" spans="1:18" x14ac:dyDescent="0.2">
      <c r="A37" s="58" t="str">
        <f t="shared" si="4"/>
        <v>5|8</v>
      </c>
      <c r="B37" s="57" t="s">
        <v>141</v>
      </c>
      <c r="C37" s="56" t="s">
        <v>211</v>
      </c>
      <c r="D37" s="55">
        <v>5</v>
      </c>
      <c r="E37" s="54">
        <v>10</v>
      </c>
      <c r="F37" s="54">
        <v>20</v>
      </c>
      <c r="G37" s="54">
        <v>30</v>
      </c>
      <c r="H37" s="54">
        <v>20</v>
      </c>
      <c r="I37" s="54">
        <v>20</v>
      </c>
      <c r="J37" s="53"/>
      <c r="K37" s="53"/>
      <c r="L37" s="53"/>
      <c r="M37" s="53"/>
      <c r="N37" s="53"/>
      <c r="O37" s="53"/>
      <c r="P37" s="53"/>
      <c r="R37" s="9">
        <f t="shared" si="5"/>
        <v>100</v>
      </c>
    </row>
    <row r="38" spans="1:18" x14ac:dyDescent="0.2">
      <c r="A38" s="58" t="str">
        <f t="shared" si="4"/>
        <v>5|9</v>
      </c>
      <c r="B38" s="57" t="s">
        <v>159</v>
      </c>
      <c r="C38" s="56" t="s">
        <v>214</v>
      </c>
      <c r="D38" s="55">
        <v>6</v>
      </c>
      <c r="E38" s="54">
        <v>20</v>
      </c>
      <c r="F38" s="54">
        <v>20</v>
      </c>
      <c r="G38" s="54">
        <v>30</v>
      </c>
      <c r="H38" s="54">
        <v>20</v>
      </c>
      <c r="I38" s="54">
        <v>10</v>
      </c>
      <c r="J38" s="53"/>
      <c r="K38" s="53"/>
      <c r="L38" s="53"/>
      <c r="M38" s="53"/>
      <c r="N38" s="53"/>
      <c r="O38" s="53"/>
      <c r="P38" s="53"/>
      <c r="R38" s="9">
        <f t="shared" si="5"/>
        <v>100</v>
      </c>
    </row>
    <row r="39" spans="1:18" x14ac:dyDescent="0.2">
      <c r="A39" s="58" t="str">
        <f t="shared" si="4"/>
        <v>5|10</v>
      </c>
      <c r="B39" s="57" t="s">
        <v>175</v>
      </c>
      <c r="C39" s="56" t="s">
        <v>215</v>
      </c>
      <c r="D39" s="55">
        <v>6</v>
      </c>
      <c r="E39" s="54"/>
      <c r="F39" s="54">
        <v>10</v>
      </c>
      <c r="G39" s="54">
        <v>30</v>
      </c>
      <c r="H39" s="54">
        <v>30</v>
      </c>
      <c r="I39" s="54">
        <v>30</v>
      </c>
      <c r="J39" s="53"/>
      <c r="K39" s="53"/>
      <c r="L39" s="53"/>
      <c r="M39" s="53"/>
      <c r="N39" s="53"/>
      <c r="O39" s="53"/>
      <c r="P39" s="53"/>
      <c r="R39" s="9">
        <f t="shared" si="5"/>
        <v>100</v>
      </c>
    </row>
    <row r="40" spans="1:18" x14ac:dyDescent="0.2">
      <c r="A40" s="58" t="str">
        <f t="shared" si="4"/>
        <v>5|11</v>
      </c>
      <c r="B40" s="57" t="s">
        <v>179</v>
      </c>
      <c r="C40" s="56" t="s">
        <v>178</v>
      </c>
      <c r="D40" s="55"/>
      <c r="E40" s="54">
        <v>10</v>
      </c>
      <c r="F40" s="54">
        <v>20</v>
      </c>
      <c r="G40" s="54">
        <v>20</v>
      </c>
      <c r="H40" s="54">
        <v>30</v>
      </c>
      <c r="I40" s="54">
        <v>20</v>
      </c>
      <c r="J40" s="53"/>
      <c r="K40" s="53"/>
      <c r="L40" s="53"/>
      <c r="M40" s="53"/>
      <c r="N40" s="53"/>
      <c r="O40" s="53"/>
      <c r="P40" s="53"/>
      <c r="R40" s="9">
        <f t="shared" si="5"/>
        <v>100</v>
      </c>
    </row>
    <row r="41" spans="1:18" x14ac:dyDescent="0.2">
      <c r="A41" s="58" t="str">
        <f t="shared" si="4"/>
        <v>5|12</v>
      </c>
      <c r="B41" s="57" t="s">
        <v>183</v>
      </c>
      <c r="C41" s="56" t="s">
        <v>184</v>
      </c>
      <c r="D41" s="55"/>
      <c r="E41" s="54">
        <v>20</v>
      </c>
      <c r="F41" s="54">
        <v>20</v>
      </c>
      <c r="G41" s="54">
        <v>20</v>
      </c>
      <c r="H41" s="54">
        <v>20</v>
      </c>
      <c r="I41" s="54">
        <v>20</v>
      </c>
      <c r="J41" s="53"/>
      <c r="K41" s="53"/>
      <c r="L41" s="53"/>
      <c r="M41" s="53"/>
      <c r="N41" s="53"/>
      <c r="O41" s="53"/>
      <c r="P41" s="53"/>
      <c r="R41" s="9">
        <f t="shared" si="5"/>
        <v>100</v>
      </c>
    </row>
    <row r="43" spans="1:18" ht="13.5" thickBot="1" x14ac:dyDescent="0.25">
      <c r="A43" s="67" t="s">
        <v>213</v>
      </c>
      <c r="B43" s="66">
        <v>6</v>
      </c>
      <c r="C43" s="65"/>
      <c r="D43" s="64"/>
      <c r="E43" s="63">
        <v>1</v>
      </c>
      <c r="F43" s="63">
        <v>2</v>
      </c>
      <c r="G43" s="63">
        <v>3</v>
      </c>
      <c r="H43" s="63">
        <v>4</v>
      </c>
      <c r="I43" s="63">
        <v>5</v>
      </c>
      <c r="J43" s="63">
        <v>6</v>
      </c>
      <c r="K43" s="63">
        <v>7</v>
      </c>
      <c r="L43" s="63">
        <v>8</v>
      </c>
      <c r="M43" s="63">
        <v>9</v>
      </c>
      <c r="N43" s="63">
        <v>10</v>
      </c>
      <c r="O43" s="63">
        <v>11</v>
      </c>
      <c r="P43" s="63">
        <v>12</v>
      </c>
    </row>
    <row r="44" spans="1:18" ht="13.5" thickTop="1" x14ac:dyDescent="0.2">
      <c r="A44" s="62" t="str">
        <f t="shared" ref="A44:A55" si="6">CONCATENATE($B$43,"|",B44)</f>
        <v>6|1</v>
      </c>
      <c r="B44" s="61">
        <v>1</v>
      </c>
      <c r="C44" s="56" t="s">
        <v>125</v>
      </c>
      <c r="D44" s="55">
        <v>1</v>
      </c>
      <c r="E44" s="59">
        <v>40</v>
      </c>
      <c r="F44" s="59">
        <v>30</v>
      </c>
      <c r="G44" s="59">
        <v>30</v>
      </c>
      <c r="H44" s="59"/>
      <c r="I44" s="59"/>
      <c r="J44" s="60"/>
      <c r="K44" s="60"/>
      <c r="L44" s="60"/>
      <c r="M44" s="60"/>
      <c r="N44" s="60"/>
      <c r="O44" s="60"/>
      <c r="P44" s="60"/>
      <c r="R44" s="9">
        <f t="shared" ref="R44:R55" si="7">SUM(E44:P44)</f>
        <v>100</v>
      </c>
    </row>
    <row r="45" spans="1:18" x14ac:dyDescent="0.2">
      <c r="A45" s="58" t="str">
        <f t="shared" si="6"/>
        <v>6|2</v>
      </c>
      <c r="B45" s="57" t="s">
        <v>126</v>
      </c>
      <c r="C45" s="56" t="s">
        <v>127</v>
      </c>
      <c r="D45" s="55">
        <v>2</v>
      </c>
      <c r="E45" s="59">
        <v>20</v>
      </c>
      <c r="F45" s="59">
        <v>30</v>
      </c>
      <c r="G45" s="59">
        <v>20</v>
      </c>
      <c r="H45" s="59">
        <v>10</v>
      </c>
      <c r="I45" s="59">
        <v>10</v>
      </c>
      <c r="J45" s="53">
        <v>10</v>
      </c>
      <c r="K45" s="53"/>
      <c r="L45" s="53"/>
      <c r="M45" s="53"/>
      <c r="N45" s="53"/>
      <c r="O45" s="53"/>
      <c r="P45" s="53"/>
      <c r="R45" s="9">
        <f t="shared" si="7"/>
        <v>100</v>
      </c>
    </row>
    <row r="46" spans="1:18" x14ac:dyDescent="0.2">
      <c r="A46" s="58" t="str">
        <f t="shared" si="6"/>
        <v>6|3</v>
      </c>
      <c r="B46" s="57" t="s">
        <v>128</v>
      </c>
      <c r="C46" s="56" t="s">
        <v>71</v>
      </c>
      <c r="D46" s="55">
        <v>3</v>
      </c>
      <c r="E46" s="54">
        <v>20</v>
      </c>
      <c r="F46" s="54">
        <v>40</v>
      </c>
      <c r="G46" s="54">
        <v>40</v>
      </c>
      <c r="H46" s="54"/>
      <c r="I46" s="54"/>
      <c r="J46" s="53"/>
      <c r="K46" s="53"/>
      <c r="L46" s="53"/>
      <c r="M46" s="53"/>
      <c r="N46" s="53"/>
      <c r="O46" s="53"/>
      <c r="P46" s="53"/>
      <c r="R46" s="9">
        <f t="shared" si="7"/>
        <v>100</v>
      </c>
    </row>
    <row r="47" spans="1:18" x14ac:dyDescent="0.2">
      <c r="A47" s="58" t="str">
        <f t="shared" si="6"/>
        <v>6|4</v>
      </c>
      <c r="B47" s="57" t="s">
        <v>129</v>
      </c>
      <c r="C47" s="56" t="s">
        <v>130</v>
      </c>
      <c r="D47" s="55"/>
      <c r="E47" s="54">
        <v>10</v>
      </c>
      <c r="F47" s="54">
        <v>20</v>
      </c>
      <c r="G47" s="54">
        <v>20</v>
      </c>
      <c r="H47" s="54">
        <v>20</v>
      </c>
      <c r="I47" s="54">
        <v>20</v>
      </c>
      <c r="J47" s="53">
        <v>10</v>
      </c>
      <c r="K47" s="53"/>
      <c r="L47" s="53"/>
      <c r="M47" s="53"/>
      <c r="N47" s="53"/>
      <c r="O47" s="53"/>
      <c r="P47" s="53"/>
      <c r="R47" s="9">
        <f t="shared" si="7"/>
        <v>100</v>
      </c>
    </row>
    <row r="48" spans="1:18" x14ac:dyDescent="0.2">
      <c r="A48" s="58" t="str">
        <f t="shared" si="6"/>
        <v>6|5</v>
      </c>
      <c r="B48" s="57" t="s">
        <v>136</v>
      </c>
      <c r="C48" s="56" t="s">
        <v>137</v>
      </c>
      <c r="D48" s="55">
        <v>4</v>
      </c>
      <c r="E48" s="54">
        <v>5</v>
      </c>
      <c r="F48" s="54">
        <v>10</v>
      </c>
      <c r="G48" s="54">
        <v>20</v>
      </c>
      <c r="H48" s="54">
        <v>30</v>
      </c>
      <c r="I48" s="54">
        <v>25</v>
      </c>
      <c r="J48" s="53">
        <v>10</v>
      </c>
      <c r="K48" s="53"/>
      <c r="L48" s="53"/>
      <c r="M48" s="53"/>
      <c r="N48" s="53"/>
      <c r="O48" s="53"/>
      <c r="P48" s="53"/>
      <c r="R48" s="9">
        <f t="shared" si="7"/>
        <v>100</v>
      </c>
    </row>
    <row r="49" spans="1:18" x14ac:dyDescent="0.2">
      <c r="A49" s="58" t="str">
        <f t="shared" si="6"/>
        <v>6|6</v>
      </c>
      <c r="B49" s="57" t="s">
        <v>138</v>
      </c>
      <c r="C49" s="56" t="s">
        <v>81</v>
      </c>
      <c r="D49" s="55">
        <v>5</v>
      </c>
      <c r="E49" s="54"/>
      <c r="F49" s="54"/>
      <c r="G49" s="54">
        <v>50</v>
      </c>
      <c r="H49" s="54">
        <v>50</v>
      </c>
      <c r="I49" s="54"/>
      <c r="J49" s="53"/>
      <c r="K49" s="53"/>
      <c r="L49" s="53"/>
      <c r="M49" s="53"/>
      <c r="N49" s="53"/>
      <c r="O49" s="53"/>
      <c r="P49" s="53"/>
      <c r="R49" s="9">
        <f t="shared" si="7"/>
        <v>100</v>
      </c>
    </row>
    <row r="50" spans="1:18" x14ac:dyDescent="0.2">
      <c r="A50" s="58" t="str">
        <f t="shared" si="6"/>
        <v>6|7</v>
      </c>
      <c r="B50" s="57" t="s">
        <v>139</v>
      </c>
      <c r="C50" s="56" t="s">
        <v>140</v>
      </c>
      <c r="D50" s="55">
        <v>3</v>
      </c>
      <c r="E50" s="54"/>
      <c r="F50" s="54"/>
      <c r="G50" s="54">
        <v>20</v>
      </c>
      <c r="H50" s="54">
        <v>30</v>
      </c>
      <c r="I50" s="54">
        <v>30</v>
      </c>
      <c r="J50" s="53">
        <v>20</v>
      </c>
      <c r="K50" s="53"/>
      <c r="L50" s="53"/>
      <c r="M50" s="53"/>
      <c r="N50" s="53"/>
      <c r="O50" s="53"/>
      <c r="P50" s="53"/>
      <c r="R50" s="9">
        <f t="shared" si="7"/>
        <v>100</v>
      </c>
    </row>
    <row r="51" spans="1:18" x14ac:dyDescent="0.2">
      <c r="A51" s="58" t="str">
        <f t="shared" si="6"/>
        <v>6|8</v>
      </c>
      <c r="B51" s="57" t="s">
        <v>141</v>
      </c>
      <c r="C51" s="56" t="s">
        <v>211</v>
      </c>
      <c r="D51" s="55">
        <v>5</v>
      </c>
      <c r="E51" s="54">
        <v>10</v>
      </c>
      <c r="F51" s="54">
        <v>10</v>
      </c>
      <c r="G51" s="54">
        <v>20</v>
      </c>
      <c r="H51" s="54">
        <v>20</v>
      </c>
      <c r="I51" s="54">
        <v>20</v>
      </c>
      <c r="J51" s="53">
        <v>20</v>
      </c>
      <c r="K51" s="53"/>
      <c r="L51" s="53"/>
      <c r="M51" s="53"/>
      <c r="N51" s="53"/>
      <c r="O51" s="53"/>
      <c r="P51" s="53"/>
      <c r="R51" s="9">
        <f t="shared" si="7"/>
        <v>100</v>
      </c>
    </row>
    <row r="52" spans="1:18" x14ac:dyDescent="0.2">
      <c r="A52" s="58" t="str">
        <f t="shared" si="6"/>
        <v>6|9</v>
      </c>
      <c r="B52" s="57" t="s">
        <v>159</v>
      </c>
      <c r="C52" s="56" t="s">
        <v>214</v>
      </c>
      <c r="D52" s="55">
        <v>6</v>
      </c>
      <c r="E52" s="54">
        <v>10</v>
      </c>
      <c r="F52" s="54">
        <v>20</v>
      </c>
      <c r="G52" s="54">
        <v>20</v>
      </c>
      <c r="H52" s="54">
        <v>20</v>
      </c>
      <c r="I52" s="54">
        <v>20</v>
      </c>
      <c r="J52" s="53">
        <v>10</v>
      </c>
      <c r="K52" s="53"/>
      <c r="L52" s="53"/>
      <c r="M52" s="53"/>
      <c r="N52" s="53"/>
      <c r="O52" s="53"/>
      <c r="P52" s="53"/>
      <c r="R52" s="9">
        <f t="shared" si="7"/>
        <v>100</v>
      </c>
    </row>
    <row r="53" spans="1:18" x14ac:dyDescent="0.2">
      <c r="A53" s="58" t="str">
        <f t="shared" si="6"/>
        <v>6|10</v>
      </c>
      <c r="B53" s="57" t="s">
        <v>175</v>
      </c>
      <c r="C53" s="56" t="s">
        <v>215</v>
      </c>
      <c r="D53" s="55">
        <v>6</v>
      </c>
      <c r="E53" s="54"/>
      <c r="F53" s="54"/>
      <c r="G53" s="54">
        <v>20</v>
      </c>
      <c r="H53" s="54">
        <v>30</v>
      </c>
      <c r="I53" s="54">
        <v>30</v>
      </c>
      <c r="J53" s="53">
        <v>20</v>
      </c>
      <c r="K53" s="53"/>
      <c r="L53" s="53"/>
      <c r="M53" s="53"/>
      <c r="N53" s="53"/>
      <c r="O53" s="53"/>
      <c r="P53" s="53"/>
      <c r="R53" s="9">
        <f t="shared" si="7"/>
        <v>100</v>
      </c>
    </row>
    <row r="54" spans="1:18" x14ac:dyDescent="0.2">
      <c r="A54" s="58" t="str">
        <f t="shared" si="6"/>
        <v>6|11</v>
      </c>
      <c r="B54" s="57" t="s">
        <v>179</v>
      </c>
      <c r="C54" s="56" t="s">
        <v>178</v>
      </c>
      <c r="D54" s="55"/>
      <c r="E54" s="54">
        <v>10</v>
      </c>
      <c r="F54" s="54">
        <v>10</v>
      </c>
      <c r="G54" s="54">
        <v>20</v>
      </c>
      <c r="H54" s="54">
        <v>20</v>
      </c>
      <c r="I54" s="54">
        <v>20</v>
      </c>
      <c r="J54" s="53">
        <v>20</v>
      </c>
      <c r="K54" s="53"/>
      <c r="L54" s="53"/>
      <c r="M54" s="53"/>
      <c r="N54" s="53"/>
      <c r="O54" s="53"/>
      <c r="P54" s="53"/>
      <c r="R54" s="9">
        <f t="shared" si="7"/>
        <v>100</v>
      </c>
    </row>
    <row r="55" spans="1:18" x14ac:dyDescent="0.2">
      <c r="A55" s="58" t="str">
        <f t="shared" si="6"/>
        <v>6|12</v>
      </c>
      <c r="B55" s="57" t="s">
        <v>183</v>
      </c>
      <c r="C55" s="56" t="s">
        <v>184</v>
      </c>
      <c r="D55" s="55"/>
      <c r="E55" s="54">
        <v>10</v>
      </c>
      <c r="F55" s="54">
        <v>20</v>
      </c>
      <c r="G55" s="54">
        <v>20</v>
      </c>
      <c r="H55" s="54">
        <v>20</v>
      </c>
      <c r="I55" s="54">
        <v>20</v>
      </c>
      <c r="J55" s="53">
        <v>10</v>
      </c>
      <c r="K55" s="53"/>
      <c r="L55" s="53"/>
      <c r="M55" s="53"/>
      <c r="N55" s="53"/>
      <c r="O55" s="53"/>
      <c r="P55" s="53"/>
      <c r="R55" s="9">
        <f t="shared" si="7"/>
        <v>100</v>
      </c>
    </row>
    <row r="57" spans="1:18" ht="13.5" thickBot="1" x14ac:dyDescent="0.25">
      <c r="A57" s="67" t="s">
        <v>213</v>
      </c>
      <c r="B57" s="66">
        <v>7</v>
      </c>
      <c r="C57" s="65"/>
      <c r="D57" s="64"/>
      <c r="E57" s="63">
        <v>1</v>
      </c>
      <c r="F57" s="63">
        <v>2</v>
      </c>
      <c r="G57" s="63">
        <v>3</v>
      </c>
      <c r="H57" s="63">
        <v>4</v>
      </c>
      <c r="I57" s="63">
        <v>5</v>
      </c>
      <c r="J57" s="63">
        <v>6</v>
      </c>
      <c r="K57" s="63">
        <v>7</v>
      </c>
      <c r="L57" s="63">
        <v>8</v>
      </c>
      <c r="M57" s="63">
        <v>9</v>
      </c>
      <c r="N57" s="63">
        <v>10</v>
      </c>
      <c r="O57" s="63">
        <v>11</v>
      </c>
      <c r="P57" s="63">
        <v>12</v>
      </c>
    </row>
    <row r="58" spans="1:18" ht="13.5" thickTop="1" x14ac:dyDescent="0.2">
      <c r="A58" s="62" t="str">
        <f t="shared" ref="A58:A69" si="8">CONCATENATE($B$57,"|",B58)</f>
        <v>7|1</v>
      </c>
      <c r="B58" s="61">
        <v>1</v>
      </c>
      <c r="C58" s="56" t="s">
        <v>125</v>
      </c>
      <c r="D58" s="55">
        <v>1</v>
      </c>
      <c r="E58" s="59">
        <v>30</v>
      </c>
      <c r="F58" s="59">
        <v>30</v>
      </c>
      <c r="G58" s="59">
        <v>30</v>
      </c>
      <c r="H58" s="59">
        <v>10</v>
      </c>
      <c r="I58" s="59"/>
      <c r="J58" s="60"/>
      <c r="K58" s="60"/>
      <c r="L58" s="60"/>
      <c r="M58" s="60"/>
      <c r="N58" s="60"/>
      <c r="O58" s="60"/>
      <c r="P58" s="60"/>
      <c r="R58" s="9">
        <f t="shared" ref="R58:R69" si="9">SUM(E58:P58)</f>
        <v>100</v>
      </c>
    </row>
    <row r="59" spans="1:18" x14ac:dyDescent="0.2">
      <c r="A59" s="58" t="str">
        <f t="shared" si="8"/>
        <v>7|2</v>
      </c>
      <c r="B59" s="57" t="s">
        <v>126</v>
      </c>
      <c r="C59" s="56" t="s">
        <v>127</v>
      </c>
      <c r="D59" s="55">
        <v>2</v>
      </c>
      <c r="E59" s="59">
        <v>20</v>
      </c>
      <c r="F59" s="59">
        <v>20</v>
      </c>
      <c r="G59" s="59">
        <v>20</v>
      </c>
      <c r="H59" s="59">
        <v>10</v>
      </c>
      <c r="I59" s="59">
        <v>10</v>
      </c>
      <c r="J59" s="53">
        <v>10</v>
      </c>
      <c r="K59" s="53">
        <v>10</v>
      </c>
      <c r="L59" s="53"/>
      <c r="M59" s="53"/>
      <c r="N59" s="53"/>
      <c r="O59" s="53"/>
      <c r="P59" s="53"/>
      <c r="R59" s="9">
        <f t="shared" si="9"/>
        <v>100</v>
      </c>
    </row>
    <row r="60" spans="1:18" x14ac:dyDescent="0.2">
      <c r="A60" s="58" t="str">
        <f t="shared" si="8"/>
        <v>7|3</v>
      </c>
      <c r="B60" s="57" t="s">
        <v>128</v>
      </c>
      <c r="C60" s="56" t="s">
        <v>71</v>
      </c>
      <c r="D60" s="55">
        <v>3</v>
      </c>
      <c r="E60" s="54">
        <v>20</v>
      </c>
      <c r="F60" s="54">
        <v>30</v>
      </c>
      <c r="G60" s="54">
        <v>30</v>
      </c>
      <c r="H60" s="54">
        <v>20</v>
      </c>
      <c r="I60" s="54"/>
      <c r="J60" s="53"/>
      <c r="K60" s="53"/>
      <c r="L60" s="53"/>
      <c r="M60" s="53"/>
      <c r="N60" s="53"/>
      <c r="O60" s="53"/>
      <c r="P60" s="53"/>
      <c r="R60" s="9">
        <f t="shared" si="9"/>
        <v>100</v>
      </c>
    </row>
    <row r="61" spans="1:18" x14ac:dyDescent="0.2">
      <c r="A61" s="58" t="str">
        <f t="shared" si="8"/>
        <v>7|4</v>
      </c>
      <c r="B61" s="57" t="s">
        <v>129</v>
      </c>
      <c r="C61" s="56" t="s">
        <v>130</v>
      </c>
      <c r="D61" s="55"/>
      <c r="E61" s="54">
        <v>10</v>
      </c>
      <c r="F61" s="54">
        <v>10</v>
      </c>
      <c r="G61" s="54">
        <v>20</v>
      </c>
      <c r="H61" s="54">
        <v>20</v>
      </c>
      <c r="I61" s="54">
        <v>20</v>
      </c>
      <c r="J61" s="53">
        <v>10</v>
      </c>
      <c r="K61" s="53">
        <v>10</v>
      </c>
      <c r="L61" s="53"/>
      <c r="M61" s="53"/>
      <c r="N61" s="53"/>
      <c r="O61" s="53"/>
      <c r="P61" s="53"/>
      <c r="R61" s="9">
        <f t="shared" si="9"/>
        <v>100</v>
      </c>
    </row>
    <row r="62" spans="1:18" x14ac:dyDescent="0.2">
      <c r="A62" s="58" t="str">
        <f t="shared" si="8"/>
        <v>7|5</v>
      </c>
      <c r="B62" s="57" t="s">
        <v>136</v>
      </c>
      <c r="C62" s="56" t="s">
        <v>137</v>
      </c>
      <c r="D62" s="55">
        <v>4</v>
      </c>
      <c r="E62" s="54">
        <v>5</v>
      </c>
      <c r="F62" s="54">
        <v>10</v>
      </c>
      <c r="G62" s="54">
        <v>20</v>
      </c>
      <c r="H62" s="54">
        <v>20</v>
      </c>
      <c r="I62" s="54">
        <v>20</v>
      </c>
      <c r="J62" s="53">
        <v>15</v>
      </c>
      <c r="K62" s="53">
        <v>10</v>
      </c>
      <c r="L62" s="53"/>
      <c r="M62" s="53"/>
      <c r="N62" s="53"/>
      <c r="O62" s="53"/>
      <c r="P62" s="53"/>
      <c r="R62" s="9">
        <f t="shared" si="9"/>
        <v>100</v>
      </c>
    </row>
    <row r="63" spans="1:18" x14ac:dyDescent="0.2">
      <c r="A63" s="58" t="str">
        <f t="shared" si="8"/>
        <v>7|6</v>
      </c>
      <c r="B63" s="57" t="s">
        <v>138</v>
      </c>
      <c r="C63" s="56" t="s">
        <v>81</v>
      </c>
      <c r="D63" s="55">
        <v>5</v>
      </c>
      <c r="E63" s="54"/>
      <c r="F63" s="54"/>
      <c r="G63" s="54">
        <v>30</v>
      </c>
      <c r="H63" s="54">
        <v>40</v>
      </c>
      <c r="I63" s="54">
        <v>30</v>
      </c>
      <c r="J63" s="53"/>
      <c r="K63" s="53"/>
      <c r="L63" s="53"/>
      <c r="M63" s="53"/>
      <c r="N63" s="53"/>
      <c r="O63" s="53"/>
      <c r="P63" s="53"/>
      <c r="R63" s="9">
        <f t="shared" si="9"/>
        <v>100</v>
      </c>
    </row>
    <row r="64" spans="1:18" x14ac:dyDescent="0.2">
      <c r="A64" s="58" t="str">
        <f t="shared" si="8"/>
        <v>7|7</v>
      </c>
      <c r="B64" s="57" t="s">
        <v>139</v>
      </c>
      <c r="C64" s="56" t="s">
        <v>140</v>
      </c>
      <c r="D64" s="55">
        <v>3</v>
      </c>
      <c r="E64" s="54"/>
      <c r="F64" s="54"/>
      <c r="G64" s="54">
        <v>20</v>
      </c>
      <c r="H64" s="54">
        <v>20</v>
      </c>
      <c r="I64" s="54">
        <v>20</v>
      </c>
      <c r="J64" s="53">
        <v>20</v>
      </c>
      <c r="K64" s="53">
        <v>20</v>
      </c>
      <c r="L64" s="53"/>
      <c r="M64" s="53"/>
      <c r="N64" s="53"/>
      <c r="O64" s="53"/>
      <c r="P64" s="53"/>
      <c r="R64" s="9">
        <f t="shared" si="9"/>
        <v>100</v>
      </c>
    </row>
    <row r="65" spans="1:18" x14ac:dyDescent="0.2">
      <c r="A65" s="58" t="str">
        <f t="shared" si="8"/>
        <v>7|8</v>
      </c>
      <c r="B65" s="57" t="s">
        <v>141</v>
      </c>
      <c r="C65" s="56" t="s">
        <v>211</v>
      </c>
      <c r="D65" s="55">
        <v>5</v>
      </c>
      <c r="E65" s="54">
        <v>10</v>
      </c>
      <c r="F65" s="54">
        <v>10</v>
      </c>
      <c r="G65" s="54">
        <v>10</v>
      </c>
      <c r="H65" s="54">
        <v>20</v>
      </c>
      <c r="I65" s="54">
        <v>20</v>
      </c>
      <c r="J65" s="53">
        <v>20</v>
      </c>
      <c r="K65" s="53">
        <v>10</v>
      </c>
      <c r="L65" s="53"/>
      <c r="M65" s="53"/>
      <c r="N65" s="53"/>
      <c r="O65" s="53"/>
      <c r="P65" s="53"/>
      <c r="R65" s="9">
        <f t="shared" si="9"/>
        <v>100</v>
      </c>
    </row>
    <row r="66" spans="1:18" x14ac:dyDescent="0.2">
      <c r="A66" s="58" t="str">
        <f t="shared" si="8"/>
        <v>7|9</v>
      </c>
      <c r="B66" s="57" t="s">
        <v>159</v>
      </c>
      <c r="C66" s="56" t="s">
        <v>214</v>
      </c>
      <c r="D66" s="55">
        <v>6</v>
      </c>
      <c r="E66" s="54">
        <v>10</v>
      </c>
      <c r="F66" s="54">
        <v>10</v>
      </c>
      <c r="G66" s="54">
        <v>20</v>
      </c>
      <c r="H66" s="54">
        <v>20</v>
      </c>
      <c r="I66" s="54">
        <v>20</v>
      </c>
      <c r="J66" s="53">
        <v>10</v>
      </c>
      <c r="K66" s="53">
        <v>10</v>
      </c>
      <c r="L66" s="53"/>
      <c r="M66" s="53"/>
      <c r="N66" s="53"/>
      <c r="O66" s="53"/>
      <c r="P66" s="53"/>
      <c r="R66" s="9">
        <f t="shared" si="9"/>
        <v>100</v>
      </c>
    </row>
    <row r="67" spans="1:18" x14ac:dyDescent="0.2">
      <c r="A67" s="58" t="str">
        <f t="shared" si="8"/>
        <v>7|10</v>
      </c>
      <c r="B67" s="57" t="s">
        <v>175</v>
      </c>
      <c r="C67" s="56" t="s">
        <v>215</v>
      </c>
      <c r="D67" s="55">
        <v>6</v>
      </c>
      <c r="E67" s="54"/>
      <c r="F67" s="54"/>
      <c r="G67" s="54">
        <v>20</v>
      </c>
      <c r="H67" s="54">
        <v>20</v>
      </c>
      <c r="I67" s="54">
        <v>20</v>
      </c>
      <c r="J67" s="53">
        <v>20</v>
      </c>
      <c r="K67" s="53">
        <v>20</v>
      </c>
      <c r="L67" s="53"/>
      <c r="M67" s="53"/>
      <c r="N67" s="53"/>
      <c r="O67" s="53"/>
      <c r="P67" s="53"/>
      <c r="R67" s="9">
        <f t="shared" si="9"/>
        <v>100</v>
      </c>
    </row>
    <row r="68" spans="1:18" x14ac:dyDescent="0.2">
      <c r="A68" s="58" t="str">
        <f t="shared" si="8"/>
        <v>7|11</v>
      </c>
      <c r="B68" s="57" t="s">
        <v>179</v>
      </c>
      <c r="C68" s="56" t="s">
        <v>178</v>
      </c>
      <c r="D68" s="55"/>
      <c r="E68" s="54">
        <v>5</v>
      </c>
      <c r="F68" s="54">
        <v>5</v>
      </c>
      <c r="G68" s="54">
        <v>20</v>
      </c>
      <c r="H68" s="54">
        <v>20</v>
      </c>
      <c r="I68" s="54">
        <v>20</v>
      </c>
      <c r="J68" s="53">
        <v>20</v>
      </c>
      <c r="K68" s="53">
        <v>10</v>
      </c>
      <c r="L68" s="53"/>
      <c r="M68" s="53"/>
      <c r="N68" s="53"/>
      <c r="O68" s="53"/>
      <c r="P68" s="53"/>
      <c r="R68" s="9">
        <f t="shared" si="9"/>
        <v>100</v>
      </c>
    </row>
    <row r="69" spans="1:18" x14ac:dyDescent="0.2">
      <c r="A69" s="58" t="str">
        <f t="shared" si="8"/>
        <v>7|12</v>
      </c>
      <c r="B69" s="57" t="s">
        <v>183</v>
      </c>
      <c r="C69" s="56" t="s">
        <v>184</v>
      </c>
      <c r="D69" s="55"/>
      <c r="E69" s="54">
        <v>10</v>
      </c>
      <c r="F69" s="54">
        <v>10</v>
      </c>
      <c r="G69" s="54">
        <v>20</v>
      </c>
      <c r="H69" s="54">
        <v>20</v>
      </c>
      <c r="I69" s="54">
        <v>20</v>
      </c>
      <c r="J69" s="53">
        <v>10</v>
      </c>
      <c r="K69" s="53">
        <v>10</v>
      </c>
      <c r="L69" s="53"/>
      <c r="M69" s="53"/>
      <c r="N69" s="53"/>
      <c r="O69" s="53"/>
      <c r="P69" s="53"/>
      <c r="R69" s="9">
        <f t="shared" si="9"/>
        <v>100</v>
      </c>
    </row>
    <row r="71" spans="1:18" ht="13.5" thickBot="1" x14ac:dyDescent="0.25">
      <c r="A71" s="67" t="s">
        <v>213</v>
      </c>
      <c r="B71" s="66">
        <v>8</v>
      </c>
      <c r="C71" s="65"/>
      <c r="D71" s="64"/>
      <c r="E71" s="63">
        <v>1</v>
      </c>
      <c r="F71" s="63">
        <v>2</v>
      </c>
      <c r="G71" s="63">
        <v>3</v>
      </c>
      <c r="H71" s="63">
        <v>4</v>
      </c>
      <c r="I71" s="63">
        <v>5</v>
      </c>
      <c r="J71" s="63">
        <v>6</v>
      </c>
      <c r="K71" s="63">
        <v>7</v>
      </c>
      <c r="L71" s="63">
        <v>8</v>
      </c>
      <c r="M71" s="63">
        <v>9</v>
      </c>
      <c r="N71" s="63">
        <v>10</v>
      </c>
      <c r="O71" s="63">
        <v>11</v>
      </c>
      <c r="P71" s="63">
        <v>12</v>
      </c>
    </row>
    <row r="72" spans="1:18" ht="13.5" thickTop="1" x14ac:dyDescent="0.2">
      <c r="A72" s="62" t="str">
        <f t="shared" ref="A72:A83" si="10">CONCATENATE($B$71,"|",B72)</f>
        <v>8|1</v>
      </c>
      <c r="B72" s="61">
        <v>1</v>
      </c>
      <c r="C72" s="56" t="s">
        <v>125</v>
      </c>
      <c r="D72" s="55">
        <v>1</v>
      </c>
      <c r="E72" s="59">
        <v>20</v>
      </c>
      <c r="F72" s="59">
        <v>30</v>
      </c>
      <c r="G72" s="59">
        <v>30</v>
      </c>
      <c r="H72" s="59">
        <v>20</v>
      </c>
      <c r="I72" s="59"/>
      <c r="J72" s="60"/>
      <c r="K72" s="60"/>
      <c r="L72" s="60"/>
      <c r="M72" s="60"/>
      <c r="N72" s="60"/>
      <c r="O72" s="60"/>
      <c r="P72" s="60"/>
      <c r="R72" s="9">
        <f t="shared" ref="R72:R83" si="11">SUM(E72:P72)</f>
        <v>100</v>
      </c>
    </row>
    <row r="73" spans="1:18" x14ac:dyDescent="0.2">
      <c r="A73" s="58" t="str">
        <f t="shared" si="10"/>
        <v>8|2</v>
      </c>
      <c r="B73" s="57" t="s">
        <v>126</v>
      </c>
      <c r="C73" s="56" t="s">
        <v>127</v>
      </c>
      <c r="D73" s="55">
        <v>2</v>
      </c>
      <c r="E73" s="59">
        <v>10</v>
      </c>
      <c r="F73" s="59">
        <v>20</v>
      </c>
      <c r="G73" s="59">
        <v>20</v>
      </c>
      <c r="H73" s="59">
        <v>10</v>
      </c>
      <c r="I73" s="59">
        <v>10</v>
      </c>
      <c r="J73" s="53">
        <v>10</v>
      </c>
      <c r="K73" s="53">
        <v>10</v>
      </c>
      <c r="L73" s="53">
        <v>10</v>
      </c>
      <c r="M73" s="53"/>
      <c r="N73" s="53"/>
      <c r="O73" s="53"/>
      <c r="P73" s="53"/>
      <c r="R73" s="9">
        <f t="shared" si="11"/>
        <v>100</v>
      </c>
    </row>
    <row r="74" spans="1:18" x14ac:dyDescent="0.2">
      <c r="A74" s="58" t="str">
        <f t="shared" si="10"/>
        <v>8|3</v>
      </c>
      <c r="B74" s="57" t="s">
        <v>128</v>
      </c>
      <c r="C74" s="56" t="s">
        <v>71</v>
      </c>
      <c r="D74" s="55">
        <v>3</v>
      </c>
      <c r="E74" s="54">
        <v>20</v>
      </c>
      <c r="F74" s="54">
        <v>20</v>
      </c>
      <c r="G74" s="54">
        <v>30</v>
      </c>
      <c r="H74" s="54">
        <v>20</v>
      </c>
      <c r="I74" s="54">
        <v>10</v>
      </c>
      <c r="J74" s="53"/>
      <c r="K74" s="53"/>
      <c r="L74" s="53"/>
      <c r="M74" s="53"/>
      <c r="N74" s="53"/>
      <c r="O74" s="53"/>
      <c r="P74" s="53"/>
      <c r="R74" s="9">
        <f t="shared" si="11"/>
        <v>100</v>
      </c>
    </row>
    <row r="75" spans="1:18" x14ac:dyDescent="0.2">
      <c r="A75" s="58" t="str">
        <f t="shared" si="10"/>
        <v>8|4</v>
      </c>
      <c r="B75" s="57" t="s">
        <v>129</v>
      </c>
      <c r="C75" s="56" t="s">
        <v>130</v>
      </c>
      <c r="D75" s="55">
        <v>4</v>
      </c>
      <c r="E75" s="54">
        <v>10</v>
      </c>
      <c r="F75" s="54">
        <v>10</v>
      </c>
      <c r="G75" s="54">
        <v>10</v>
      </c>
      <c r="H75" s="54">
        <v>20</v>
      </c>
      <c r="I75" s="54">
        <v>20</v>
      </c>
      <c r="J75" s="53">
        <v>10</v>
      </c>
      <c r="K75" s="53">
        <v>10</v>
      </c>
      <c r="L75" s="53">
        <v>10</v>
      </c>
      <c r="M75" s="53"/>
      <c r="N75" s="53"/>
      <c r="O75" s="53"/>
      <c r="P75" s="53"/>
      <c r="R75" s="9">
        <f t="shared" si="11"/>
        <v>100</v>
      </c>
    </row>
    <row r="76" spans="1:18" x14ac:dyDescent="0.2">
      <c r="A76" s="58" t="str">
        <f t="shared" si="10"/>
        <v>8|5</v>
      </c>
      <c r="B76" s="57" t="s">
        <v>136</v>
      </c>
      <c r="C76" s="56" t="s">
        <v>137</v>
      </c>
      <c r="D76" s="55">
        <v>5</v>
      </c>
      <c r="E76" s="54">
        <v>5</v>
      </c>
      <c r="F76" s="54">
        <v>10</v>
      </c>
      <c r="G76" s="54">
        <v>20</v>
      </c>
      <c r="H76" s="54">
        <v>20</v>
      </c>
      <c r="I76" s="54">
        <v>15</v>
      </c>
      <c r="J76" s="53">
        <v>10</v>
      </c>
      <c r="K76" s="53">
        <v>10</v>
      </c>
      <c r="L76" s="53">
        <v>10</v>
      </c>
      <c r="M76" s="53"/>
      <c r="N76" s="53"/>
      <c r="O76" s="53"/>
      <c r="P76" s="53"/>
      <c r="R76" s="9">
        <f t="shared" si="11"/>
        <v>100</v>
      </c>
    </row>
    <row r="77" spans="1:18" x14ac:dyDescent="0.2">
      <c r="A77" s="58" t="str">
        <f t="shared" si="10"/>
        <v>8|6</v>
      </c>
      <c r="B77" s="57" t="s">
        <v>138</v>
      </c>
      <c r="C77" s="56" t="s">
        <v>81</v>
      </c>
      <c r="D77" s="55"/>
      <c r="E77" s="54"/>
      <c r="F77" s="54"/>
      <c r="G77" s="54">
        <v>30</v>
      </c>
      <c r="H77" s="54">
        <v>30</v>
      </c>
      <c r="I77" s="54">
        <v>30</v>
      </c>
      <c r="J77" s="53">
        <v>10</v>
      </c>
      <c r="K77" s="53"/>
      <c r="L77" s="53"/>
      <c r="M77" s="53"/>
      <c r="N77" s="53"/>
      <c r="O77" s="53"/>
      <c r="P77" s="53"/>
      <c r="R77" s="9">
        <f t="shared" si="11"/>
        <v>100</v>
      </c>
    </row>
    <row r="78" spans="1:18" x14ac:dyDescent="0.2">
      <c r="A78" s="58" t="str">
        <f t="shared" si="10"/>
        <v>8|7</v>
      </c>
      <c r="B78" s="57" t="s">
        <v>139</v>
      </c>
      <c r="C78" s="56" t="s">
        <v>140</v>
      </c>
      <c r="D78" s="55">
        <v>3</v>
      </c>
      <c r="E78" s="54"/>
      <c r="F78" s="54"/>
      <c r="G78" s="54">
        <v>10</v>
      </c>
      <c r="H78" s="54">
        <v>20</v>
      </c>
      <c r="I78" s="54">
        <v>20</v>
      </c>
      <c r="J78" s="53">
        <v>20</v>
      </c>
      <c r="K78" s="53">
        <v>20</v>
      </c>
      <c r="L78" s="53">
        <v>10</v>
      </c>
      <c r="M78" s="53"/>
      <c r="N78" s="53"/>
      <c r="O78" s="53"/>
      <c r="P78" s="53"/>
      <c r="R78" s="9">
        <f t="shared" si="11"/>
        <v>100</v>
      </c>
    </row>
    <row r="79" spans="1:18" x14ac:dyDescent="0.2">
      <c r="A79" s="58" t="str">
        <f t="shared" si="10"/>
        <v>8|8</v>
      </c>
      <c r="B79" s="57" t="s">
        <v>141</v>
      </c>
      <c r="C79" s="56" t="s">
        <v>211</v>
      </c>
      <c r="D79" s="55">
        <v>5</v>
      </c>
      <c r="E79" s="54">
        <v>10</v>
      </c>
      <c r="F79" s="54">
        <v>10</v>
      </c>
      <c r="G79" s="54">
        <v>10</v>
      </c>
      <c r="H79" s="54">
        <v>10</v>
      </c>
      <c r="I79" s="54">
        <v>20</v>
      </c>
      <c r="J79" s="53">
        <v>20</v>
      </c>
      <c r="K79" s="53">
        <v>10</v>
      </c>
      <c r="L79" s="53">
        <v>10</v>
      </c>
      <c r="M79" s="53"/>
      <c r="N79" s="53"/>
      <c r="O79" s="53"/>
      <c r="P79" s="53"/>
      <c r="R79" s="9">
        <f t="shared" si="11"/>
        <v>100</v>
      </c>
    </row>
    <row r="80" spans="1:18" x14ac:dyDescent="0.2">
      <c r="A80" s="58" t="str">
        <f t="shared" si="10"/>
        <v>8|9</v>
      </c>
      <c r="B80" s="57" t="s">
        <v>159</v>
      </c>
      <c r="C80" s="56" t="s">
        <v>214</v>
      </c>
      <c r="D80" s="55">
        <v>6</v>
      </c>
      <c r="E80" s="54">
        <v>10</v>
      </c>
      <c r="F80" s="54">
        <v>10</v>
      </c>
      <c r="G80" s="54">
        <v>10</v>
      </c>
      <c r="H80" s="54">
        <v>20</v>
      </c>
      <c r="I80" s="54">
        <v>20</v>
      </c>
      <c r="J80" s="53">
        <v>10</v>
      </c>
      <c r="K80" s="53">
        <v>10</v>
      </c>
      <c r="L80" s="53">
        <v>10</v>
      </c>
      <c r="M80" s="53"/>
      <c r="N80" s="53"/>
      <c r="O80" s="53"/>
      <c r="P80" s="53"/>
      <c r="R80" s="9">
        <f t="shared" si="11"/>
        <v>100</v>
      </c>
    </row>
    <row r="81" spans="1:18" x14ac:dyDescent="0.2">
      <c r="A81" s="58" t="str">
        <f t="shared" si="10"/>
        <v>8|10</v>
      </c>
      <c r="B81" s="57" t="s">
        <v>175</v>
      </c>
      <c r="C81" s="56" t="s">
        <v>215</v>
      </c>
      <c r="D81" s="55">
        <v>6</v>
      </c>
      <c r="E81" s="54"/>
      <c r="F81" s="54"/>
      <c r="G81" s="54">
        <v>10</v>
      </c>
      <c r="H81" s="54">
        <v>20</v>
      </c>
      <c r="I81" s="54">
        <v>20</v>
      </c>
      <c r="J81" s="53">
        <v>20</v>
      </c>
      <c r="K81" s="53">
        <v>20</v>
      </c>
      <c r="L81" s="53">
        <v>10</v>
      </c>
      <c r="M81" s="53"/>
      <c r="N81" s="53"/>
      <c r="O81" s="53"/>
      <c r="P81" s="53"/>
      <c r="R81" s="9">
        <f t="shared" si="11"/>
        <v>100</v>
      </c>
    </row>
    <row r="82" spans="1:18" x14ac:dyDescent="0.2">
      <c r="A82" s="58" t="str">
        <f t="shared" si="10"/>
        <v>8|11</v>
      </c>
      <c r="B82" s="57" t="s">
        <v>179</v>
      </c>
      <c r="C82" s="56" t="s">
        <v>178</v>
      </c>
      <c r="D82" s="55"/>
      <c r="E82" s="54">
        <v>5</v>
      </c>
      <c r="F82" s="54">
        <v>5</v>
      </c>
      <c r="G82" s="54">
        <v>10</v>
      </c>
      <c r="H82" s="54">
        <v>20</v>
      </c>
      <c r="I82" s="54">
        <v>20</v>
      </c>
      <c r="J82" s="53">
        <v>20</v>
      </c>
      <c r="K82" s="53">
        <v>10</v>
      </c>
      <c r="L82" s="53">
        <v>10</v>
      </c>
      <c r="M82" s="53"/>
      <c r="N82" s="53"/>
      <c r="O82" s="53"/>
      <c r="P82" s="53"/>
      <c r="R82" s="9">
        <f t="shared" si="11"/>
        <v>100</v>
      </c>
    </row>
    <row r="83" spans="1:18" x14ac:dyDescent="0.2">
      <c r="A83" s="58" t="str">
        <f t="shared" si="10"/>
        <v>8|12</v>
      </c>
      <c r="B83" s="57" t="s">
        <v>183</v>
      </c>
      <c r="C83" s="56" t="s">
        <v>184</v>
      </c>
      <c r="D83" s="55"/>
      <c r="E83" s="54">
        <v>10</v>
      </c>
      <c r="F83" s="54">
        <v>10</v>
      </c>
      <c r="G83" s="54">
        <v>10</v>
      </c>
      <c r="H83" s="54">
        <v>20</v>
      </c>
      <c r="I83" s="54">
        <v>20</v>
      </c>
      <c r="J83" s="53">
        <v>10</v>
      </c>
      <c r="K83" s="53">
        <v>10</v>
      </c>
      <c r="L83" s="53">
        <v>10</v>
      </c>
      <c r="M83" s="53"/>
      <c r="N83" s="53"/>
      <c r="O83" s="53"/>
      <c r="P83" s="53"/>
      <c r="R83" s="9">
        <f t="shared" si="11"/>
        <v>100</v>
      </c>
    </row>
    <row r="85" spans="1:18" ht="13.5" thickBot="1" x14ac:dyDescent="0.25">
      <c r="A85" s="67" t="s">
        <v>213</v>
      </c>
      <c r="B85" s="66">
        <v>9</v>
      </c>
      <c r="C85" s="65"/>
      <c r="D85" s="64"/>
      <c r="E85" s="63">
        <v>1</v>
      </c>
      <c r="F85" s="63">
        <v>2</v>
      </c>
      <c r="G85" s="63">
        <v>3</v>
      </c>
      <c r="H85" s="63">
        <v>4</v>
      </c>
      <c r="I85" s="63">
        <v>5</v>
      </c>
      <c r="J85" s="63">
        <v>6</v>
      </c>
      <c r="K85" s="63">
        <v>7</v>
      </c>
      <c r="L85" s="63">
        <v>8</v>
      </c>
      <c r="M85" s="63">
        <v>9</v>
      </c>
      <c r="N85" s="63">
        <v>10</v>
      </c>
      <c r="O85" s="63">
        <v>11</v>
      </c>
      <c r="P85" s="63">
        <v>12</v>
      </c>
    </row>
    <row r="86" spans="1:18" ht="13.5" thickTop="1" x14ac:dyDescent="0.2">
      <c r="A86" s="62" t="str">
        <f t="shared" ref="A86:A97" si="12">CONCATENATE($B$85,"|",B86)</f>
        <v>9|1</v>
      </c>
      <c r="B86" s="61">
        <v>1</v>
      </c>
      <c r="C86" s="56" t="s">
        <v>125</v>
      </c>
      <c r="D86" s="55">
        <v>1</v>
      </c>
      <c r="E86" s="59">
        <v>20</v>
      </c>
      <c r="F86" s="59">
        <v>30</v>
      </c>
      <c r="G86" s="59">
        <v>20</v>
      </c>
      <c r="H86" s="59">
        <v>20</v>
      </c>
      <c r="I86" s="59">
        <v>10</v>
      </c>
      <c r="J86" s="60"/>
      <c r="K86" s="60"/>
      <c r="L86" s="60"/>
      <c r="M86" s="60"/>
      <c r="N86" s="60"/>
      <c r="O86" s="60"/>
      <c r="P86" s="60"/>
      <c r="R86" s="9">
        <f t="shared" ref="R86:R97" si="13">SUM(E86:P86)</f>
        <v>100</v>
      </c>
    </row>
    <row r="87" spans="1:18" x14ac:dyDescent="0.2">
      <c r="A87" s="58" t="str">
        <f t="shared" si="12"/>
        <v>9|2</v>
      </c>
      <c r="B87" s="57" t="s">
        <v>126</v>
      </c>
      <c r="C87" s="56" t="s">
        <v>127</v>
      </c>
      <c r="D87" s="55">
        <v>2</v>
      </c>
      <c r="E87" s="59">
        <v>10</v>
      </c>
      <c r="F87" s="59">
        <v>20</v>
      </c>
      <c r="G87" s="59">
        <v>20</v>
      </c>
      <c r="H87" s="59">
        <v>10</v>
      </c>
      <c r="I87" s="59">
        <v>10</v>
      </c>
      <c r="J87" s="53">
        <v>10</v>
      </c>
      <c r="K87" s="53">
        <v>10</v>
      </c>
      <c r="L87" s="53">
        <v>10</v>
      </c>
      <c r="M87" s="53"/>
      <c r="N87" s="53"/>
      <c r="O87" s="53"/>
      <c r="P87" s="53"/>
      <c r="R87" s="9">
        <f t="shared" si="13"/>
        <v>100</v>
      </c>
    </row>
    <row r="88" spans="1:18" x14ac:dyDescent="0.2">
      <c r="A88" s="58" t="str">
        <f t="shared" si="12"/>
        <v>9|3</v>
      </c>
      <c r="B88" s="57" t="s">
        <v>128</v>
      </c>
      <c r="C88" s="56" t="s">
        <v>71</v>
      </c>
      <c r="D88" s="55">
        <v>3</v>
      </c>
      <c r="E88" s="54">
        <v>20</v>
      </c>
      <c r="F88" s="54">
        <v>20</v>
      </c>
      <c r="G88" s="54">
        <v>30</v>
      </c>
      <c r="H88" s="54">
        <v>20</v>
      </c>
      <c r="I88" s="54">
        <v>10</v>
      </c>
      <c r="J88" s="53"/>
      <c r="K88" s="53"/>
      <c r="L88" s="53"/>
      <c r="M88" s="53"/>
      <c r="N88" s="53"/>
      <c r="O88" s="53"/>
      <c r="P88" s="53"/>
      <c r="R88" s="9">
        <f t="shared" si="13"/>
        <v>100</v>
      </c>
    </row>
    <row r="89" spans="1:18" x14ac:dyDescent="0.2">
      <c r="A89" s="58" t="str">
        <f t="shared" si="12"/>
        <v>9|4</v>
      </c>
      <c r="B89" s="57" t="s">
        <v>129</v>
      </c>
      <c r="C89" s="56" t="s">
        <v>130</v>
      </c>
      <c r="D89" s="55">
        <v>4</v>
      </c>
      <c r="E89" s="54">
        <v>10</v>
      </c>
      <c r="F89" s="54">
        <v>10</v>
      </c>
      <c r="G89" s="54">
        <v>10</v>
      </c>
      <c r="H89" s="54">
        <v>10</v>
      </c>
      <c r="I89" s="54">
        <v>20</v>
      </c>
      <c r="J89" s="53">
        <v>10</v>
      </c>
      <c r="K89" s="53">
        <v>10</v>
      </c>
      <c r="L89" s="53">
        <v>10</v>
      </c>
      <c r="M89" s="53">
        <v>10</v>
      </c>
      <c r="N89" s="53"/>
      <c r="O89" s="53"/>
      <c r="P89" s="53"/>
      <c r="R89" s="9">
        <f t="shared" si="13"/>
        <v>100</v>
      </c>
    </row>
    <row r="90" spans="1:18" x14ac:dyDescent="0.2">
      <c r="A90" s="58" t="str">
        <f t="shared" si="12"/>
        <v>9|5</v>
      </c>
      <c r="B90" s="57" t="s">
        <v>136</v>
      </c>
      <c r="C90" s="56" t="s">
        <v>137</v>
      </c>
      <c r="D90" s="55">
        <v>5</v>
      </c>
      <c r="E90" s="54">
        <v>5</v>
      </c>
      <c r="F90" s="54">
        <v>10</v>
      </c>
      <c r="G90" s="54">
        <v>10</v>
      </c>
      <c r="H90" s="54">
        <v>20</v>
      </c>
      <c r="I90" s="54">
        <v>15</v>
      </c>
      <c r="J90" s="53">
        <v>10</v>
      </c>
      <c r="K90" s="53">
        <v>10</v>
      </c>
      <c r="L90" s="53">
        <v>10</v>
      </c>
      <c r="M90" s="53">
        <v>10</v>
      </c>
      <c r="N90" s="53"/>
      <c r="O90" s="53"/>
      <c r="P90" s="53"/>
      <c r="R90" s="9">
        <f t="shared" si="13"/>
        <v>100</v>
      </c>
    </row>
    <row r="91" spans="1:18" x14ac:dyDescent="0.2">
      <c r="A91" s="58" t="str">
        <f t="shared" si="12"/>
        <v>9|6</v>
      </c>
      <c r="B91" s="57" t="s">
        <v>138</v>
      </c>
      <c r="C91" s="56" t="s">
        <v>81</v>
      </c>
      <c r="D91" s="55"/>
      <c r="E91" s="54"/>
      <c r="F91" s="54"/>
      <c r="G91" s="54">
        <v>20</v>
      </c>
      <c r="H91" s="54">
        <v>20</v>
      </c>
      <c r="I91" s="54">
        <v>20</v>
      </c>
      <c r="J91" s="53">
        <v>20</v>
      </c>
      <c r="K91" s="53">
        <v>20</v>
      </c>
      <c r="L91" s="53"/>
      <c r="M91" s="53"/>
      <c r="N91" s="53"/>
      <c r="O91" s="53"/>
      <c r="P91" s="53"/>
      <c r="R91" s="9">
        <f t="shared" si="13"/>
        <v>100</v>
      </c>
    </row>
    <row r="92" spans="1:18" x14ac:dyDescent="0.2">
      <c r="A92" s="58" t="str">
        <f t="shared" si="12"/>
        <v>9|7</v>
      </c>
      <c r="B92" s="57" t="s">
        <v>139</v>
      </c>
      <c r="C92" s="56" t="s">
        <v>140</v>
      </c>
      <c r="D92" s="55">
        <v>3</v>
      </c>
      <c r="E92" s="54"/>
      <c r="F92" s="54"/>
      <c r="G92" s="54">
        <v>10</v>
      </c>
      <c r="H92" s="54">
        <v>10</v>
      </c>
      <c r="I92" s="54">
        <v>20</v>
      </c>
      <c r="J92" s="53">
        <v>20</v>
      </c>
      <c r="K92" s="53">
        <v>20</v>
      </c>
      <c r="L92" s="53">
        <v>10</v>
      </c>
      <c r="M92" s="53">
        <v>10</v>
      </c>
      <c r="N92" s="53"/>
      <c r="O92" s="53"/>
      <c r="P92" s="53"/>
      <c r="R92" s="9">
        <f t="shared" si="13"/>
        <v>100</v>
      </c>
    </row>
    <row r="93" spans="1:18" x14ac:dyDescent="0.2">
      <c r="A93" s="58" t="str">
        <f t="shared" si="12"/>
        <v>9|8</v>
      </c>
      <c r="B93" s="57" t="s">
        <v>141</v>
      </c>
      <c r="C93" s="56" t="s">
        <v>211</v>
      </c>
      <c r="D93" s="55">
        <v>5</v>
      </c>
      <c r="E93" s="54">
        <v>10</v>
      </c>
      <c r="F93" s="54">
        <v>10</v>
      </c>
      <c r="G93" s="54">
        <v>10</v>
      </c>
      <c r="H93" s="54">
        <v>10</v>
      </c>
      <c r="I93" s="54">
        <v>10</v>
      </c>
      <c r="J93" s="53">
        <v>20</v>
      </c>
      <c r="K93" s="53">
        <v>10</v>
      </c>
      <c r="L93" s="53">
        <v>10</v>
      </c>
      <c r="M93" s="53">
        <v>10</v>
      </c>
      <c r="N93" s="53"/>
      <c r="O93" s="53"/>
      <c r="P93" s="53"/>
      <c r="R93" s="9">
        <f t="shared" si="13"/>
        <v>100</v>
      </c>
    </row>
    <row r="94" spans="1:18" x14ac:dyDescent="0.2">
      <c r="A94" s="58" t="str">
        <f t="shared" si="12"/>
        <v>9|9</v>
      </c>
      <c r="B94" s="57" t="s">
        <v>159</v>
      </c>
      <c r="C94" s="56" t="s">
        <v>214</v>
      </c>
      <c r="D94" s="55">
        <v>6</v>
      </c>
      <c r="E94" s="54">
        <v>10</v>
      </c>
      <c r="F94" s="54">
        <v>10</v>
      </c>
      <c r="G94" s="54">
        <v>10</v>
      </c>
      <c r="H94" s="54">
        <v>10</v>
      </c>
      <c r="I94" s="54">
        <v>20</v>
      </c>
      <c r="J94" s="53">
        <v>10</v>
      </c>
      <c r="K94" s="53">
        <v>10</v>
      </c>
      <c r="L94" s="53">
        <v>10</v>
      </c>
      <c r="M94" s="53">
        <v>10</v>
      </c>
      <c r="N94" s="53"/>
      <c r="O94" s="53"/>
      <c r="P94" s="53"/>
      <c r="R94" s="9">
        <f t="shared" si="13"/>
        <v>100</v>
      </c>
    </row>
    <row r="95" spans="1:18" x14ac:dyDescent="0.2">
      <c r="A95" s="58" t="str">
        <f t="shared" si="12"/>
        <v>9|10</v>
      </c>
      <c r="B95" s="57" t="s">
        <v>175</v>
      </c>
      <c r="C95" s="56" t="s">
        <v>215</v>
      </c>
      <c r="D95" s="55">
        <v>6</v>
      </c>
      <c r="E95" s="54"/>
      <c r="F95" s="54"/>
      <c r="G95" s="54">
        <v>10</v>
      </c>
      <c r="H95" s="54">
        <v>10</v>
      </c>
      <c r="I95" s="54">
        <v>20</v>
      </c>
      <c r="J95" s="53">
        <v>20</v>
      </c>
      <c r="K95" s="53">
        <v>20</v>
      </c>
      <c r="L95" s="53">
        <v>10</v>
      </c>
      <c r="M95" s="53">
        <v>10</v>
      </c>
      <c r="N95" s="53"/>
      <c r="O95" s="53"/>
      <c r="P95" s="53"/>
      <c r="R95" s="9">
        <f t="shared" si="13"/>
        <v>100</v>
      </c>
    </row>
    <row r="96" spans="1:18" x14ac:dyDescent="0.2">
      <c r="A96" s="58" t="str">
        <f t="shared" si="12"/>
        <v>9|11</v>
      </c>
      <c r="B96" s="57" t="s">
        <v>179</v>
      </c>
      <c r="C96" s="56" t="s">
        <v>178</v>
      </c>
      <c r="D96" s="55"/>
      <c r="E96" s="54"/>
      <c r="F96" s="54">
        <v>5</v>
      </c>
      <c r="G96" s="54">
        <v>5</v>
      </c>
      <c r="H96" s="54">
        <v>20</v>
      </c>
      <c r="I96" s="54">
        <v>20</v>
      </c>
      <c r="J96" s="53">
        <v>20</v>
      </c>
      <c r="K96" s="53">
        <v>10</v>
      </c>
      <c r="L96" s="53">
        <v>10</v>
      </c>
      <c r="M96" s="53">
        <v>10</v>
      </c>
      <c r="N96" s="53"/>
      <c r="O96" s="53"/>
      <c r="P96" s="53"/>
      <c r="R96" s="9">
        <f t="shared" si="13"/>
        <v>100</v>
      </c>
    </row>
    <row r="97" spans="1:18" x14ac:dyDescent="0.2">
      <c r="A97" s="58" t="str">
        <f t="shared" si="12"/>
        <v>9|12</v>
      </c>
      <c r="B97" s="57" t="s">
        <v>183</v>
      </c>
      <c r="C97" s="56" t="s">
        <v>184</v>
      </c>
      <c r="D97" s="55"/>
      <c r="E97" s="54">
        <v>10</v>
      </c>
      <c r="F97" s="54">
        <v>10</v>
      </c>
      <c r="G97" s="54">
        <v>10</v>
      </c>
      <c r="H97" s="54">
        <v>10</v>
      </c>
      <c r="I97" s="54">
        <v>20</v>
      </c>
      <c r="J97" s="53">
        <v>10</v>
      </c>
      <c r="K97" s="53">
        <v>10</v>
      </c>
      <c r="L97" s="53">
        <v>10</v>
      </c>
      <c r="M97" s="53">
        <v>10</v>
      </c>
      <c r="N97" s="53"/>
      <c r="O97" s="53"/>
      <c r="P97" s="53"/>
      <c r="R97" s="9">
        <f t="shared" si="13"/>
        <v>100</v>
      </c>
    </row>
    <row r="99" spans="1:18" ht="13.5" thickBot="1" x14ac:dyDescent="0.25">
      <c r="A99" s="67" t="s">
        <v>213</v>
      </c>
      <c r="B99" s="66">
        <v>10</v>
      </c>
      <c r="C99" s="65"/>
      <c r="D99" s="64"/>
      <c r="E99" s="63">
        <v>1</v>
      </c>
      <c r="F99" s="63">
        <v>2</v>
      </c>
      <c r="G99" s="63">
        <v>3</v>
      </c>
      <c r="H99" s="63">
        <v>4</v>
      </c>
      <c r="I99" s="63">
        <v>5</v>
      </c>
      <c r="J99" s="63">
        <v>6</v>
      </c>
      <c r="K99" s="63">
        <v>7</v>
      </c>
      <c r="L99" s="63">
        <v>8</v>
      </c>
      <c r="M99" s="63">
        <v>9</v>
      </c>
      <c r="N99" s="63">
        <v>10</v>
      </c>
      <c r="O99" s="63">
        <v>11</v>
      </c>
      <c r="P99" s="63">
        <v>12</v>
      </c>
    </row>
    <row r="100" spans="1:18" ht="13.5" thickTop="1" x14ac:dyDescent="0.2">
      <c r="A100" s="62" t="str">
        <f t="shared" ref="A100:A111" si="14">CONCATENATE($B$99,"|",B100)</f>
        <v>10|1</v>
      </c>
      <c r="B100" s="61">
        <v>1</v>
      </c>
      <c r="C100" s="56" t="s">
        <v>125</v>
      </c>
      <c r="D100" s="55">
        <v>1</v>
      </c>
      <c r="E100" s="59">
        <v>20</v>
      </c>
      <c r="F100" s="59">
        <v>30</v>
      </c>
      <c r="G100" s="59">
        <v>20</v>
      </c>
      <c r="H100" s="59">
        <v>20</v>
      </c>
      <c r="I100" s="59">
        <v>10</v>
      </c>
      <c r="J100" s="60"/>
      <c r="K100" s="60"/>
      <c r="L100" s="60"/>
      <c r="M100" s="60"/>
      <c r="N100" s="60"/>
      <c r="O100" s="60"/>
      <c r="P100" s="60"/>
      <c r="R100" s="9">
        <f t="shared" ref="R100:R111" si="15">SUM(E100:P100)</f>
        <v>100</v>
      </c>
    </row>
    <row r="101" spans="1:18" x14ac:dyDescent="0.2">
      <c r="A101" s="58" t="str">
        <f t="shared" si="14"/>
        <v>10|2</v>
      </c>
      <c r="B101" s="57" t="s">
        <v>126</v>
      </c>
      <c r="C101" s="56" t="s">
        <v>127</v>
      </c>
      <c r="D101" s="55">
        <v>2</v>
      </c>
      <c r="E101" s="59">
        <v>10</v>
      </c>
      <c r="F101" s="59">
        <v>10</v>
      </c>
      <c r="G101" s="59">
        <v>20</v>
      </c>
      <c r="H101" s="59">
        <v>10</v>
      </c>
      <c r="I101" s="59">
        <v>10</v>
      </c>
      <c r="J101" s="53">
        <v>10</v>
      </c>
      <c r="K101" s="53">
        <v>10</v>
      </c>
      <c r="L101" s="53">
        <v>10</v>
      </c>
      <c r="M101" s="53">
        <v>10</v>
      </c>
      <c r="N101" s="53"/>
      <c r="O101" s="53"/>
      <c r="P101" s="53"/>
      <c r="R101" s="9">
        <f t="shared" si="15"/>
        <v>100</v>
      </c>
    </row>
    <row r="102" spans="1:18" x14ac:dyDescent="0.2">
      <c r="A102" s="58" t="str">
        <f t="shared" si="14"/>
        <v>10|3</v>
      </c>
      <c r="B102" s="57" t="s">
        <v>128</v>
      </c>
      <c r="C102" s="56" t="s">
        <v>71</v>
      </c>
      <c r="D102" s="55">
        <v>3</v>
      </c>
      <c r="E102" s="54">
        <v>20</v>
      </c>
      <c r="F102" s="54">
        <v>20</v>
      </c>
      <c r="G102" s="54">
        <v>20</v>
      </c>
      <c r="H102" s="54">
        <v>20</v>
      </c>
      <c r="I102" s="54">
        <v>20</v>
      </c>
      <c r="J102" s="53"/>
      <c r="K102" s="53"/>
      <c r="L102" s="53"/>
      <c r="M102" s="53"/>
      <c r="N102" s="53"/>
      <c r="O102" s="53"/>
      <c r="P102" s="53"/>
      <c r="R102" s="9">
        <f t="shared" si="15"/>
        <v>100</v>
      </c>
    </row>
    <row r="103" spans="1:18" x14ac:dyDescent="0.2">
      <c r="A103" s="58" t="str">
        <f t="shared" si="14"/>
        <v>10|4</v>
      </c>
      <c r="B103" s="57" t="s">
        <v>129</v>
      </c>
      <c r="C103" s="56" t="s">
        <v>130</v>
      </c>
      <c r="D103" s="55">
        <v>4</v>
      </c>
      <c r="E103" s="54">
        <v>5</v>
      </c>
      <c r="F103" s="54">
        <v>10</v>
      </c>
      <c r="G103" s="54">
        <v>15</v>
      </c>
      <c r="H103" s="54">
        <v>10</v>
      </c>
      <c r="I103" s="54">
        <v>10</v>
      </c>
      <c r="J103" s="53">
        <v>10</v>
      </c>
      <c r="K103" s="53">
        <v>10</v>
      </c>
      <c r="L103" s="53">
        <v>10</v>
      </c>
      <c r="M103" s="53">
        <v>10</v>
      </c>
      <c r="N103" s="53">
        <v>10</v>
      </c>
      <c r="O103" s="53"/>
      <c r="P103" s="53"/>
      <c r="R103" s="9">
        <f t="shared" si="15"/>
        <v>100</v>
      </c>
    </row>
    <row r="104" spans="1:18" x14ac:dyDescent="0.2">
      <c r="A104" s="58" t="str">
        <f t="shared" si="14"/>
        <v>10|5</v>
      </c>
      <c r="B104" s="57" t="s">
        <v>136</v>
      </c>
      <c r="C104" s="56" t="s">
        <v>137</v>
      </c>
      <c r="D104" s="55"/>
      <c r="E104" s="54">
        <v>5</v>
      </c>
      <c r="F104" s="54">
        <v>10</v>
      </c>
      <c r="G104" s="54">
        <v>15</v>
      </c>
      <c r="H104" s="54">
        <v>10</v>
      </c>
      <c r="I104" s="54">
        <v>10</v>
      </c>
      <c r="J104" s="53">
        <v>10</v>
      </c>
      <c r="K104" s="53">
        <v>10</v>
      </c>
      <c r="L104" s="53">
        <v>10</v>
      </c>
      <c r="M104" s="53">
        <v>10</v>
      </c>
      <c r="N104" s="53">
        <v>10</v>
      </c>
      <c r="O104" s="53"/>
      <c r="P104" s="53"/>
      <c r="R104" s="9">
        <f t="shared" si="15"/>
        <v>100</v>
      </c>
    </row>
    <row r="105" spans="1:18" x14ac:dyDescent="0.2">
      <c r="A105" s="58" t="str">
        <f t="shared" si="14"/>
        <v>10|6</v>
      </c>
      <c r="B105" s="57" t="s">
        <v>138</v>
      </c>
      <c r="C105" s="56" t="s">
        <v>81</v>
      </c>
      <c r="D105" s="55">
        <v>5</v>
      </c>
      <c r="E105" s="54"/>
      <c r="F105" s="54"/>
      <c r="G105" s="54">
        <v>20</v>
      </c>
      <c r="H105" s="54">
        <v>20</v>
      </c>
      <c r="I105" s="54">
        <v>20</v>
      </c>
      <c r="J105" s="53">
        <v>20</v>
      </c>
      <c r="K105" s="53">
        <v>20</v>
      </c>
      <c r="L105" s="53"/>
      <c r="M105" s="53"/>
      <c r="N105" s="53"/>
      <c r="O105" s="53"/>
      <c r="P105" s="53"/>
      <c r="R105" s="9">
        <f t="shared" si="15"/>
        <v>100</v>
      </c>
    </row>
    <row r="106" spans="1:18" x14ac:dyDescent="0.2">
      <c r="A106" s="58" t="str">
        <f t="shared" si="14"/>
        <v>10|7</v>
      </c>
      <c r="B106" s="57" t="s">
        <v>139</v>
      </c>
      <c r="C106" s="56" t="s">
        <v>140</v>
      </c>
      <c r="D106" s="55">
        <v>3</v>
      </c>
      <c r="E106" s="54"/>
      <c r="F106" s="54"/>
      <c r="G106" s="54">
        <v>10</v>
      </c>
      <c r="H106" s="54">
        <v>10</v>
      </c>
      <c r="I106" s="54">
        <v>10</v>
      </c>
      <c r="J106" s="53">
        <v>20</v>
      </c>
      <c r="K106" s="53">
        <v>20</v>
      </c>
      <c r="L106" s="53">
        <v>10</v>
      </c>
      <c r="M106" s="53">
        <v>10</v>
      </c>
      <c r="N106" s="53">
        <v>10</v>
      </c>
      <c r="O106" s="53"/>
      <c r="P106" s="53"/>
      <c r="R106" s="9">
        <f t="shared" si="15"/>
        <v>100</v>
      </c>
    </row>
    <row r="107" spans="1:18" x14ac:dyDescent="0.2">
      <c r="A107" s="58" t="str">
        <f t="shared" si="14"/>
        <v>10|8</v>
      </c>
      <c r="B107" s="57" t="s">
        <v>141</v>
      </c>
      <c r="C107" s="56" t="s">
        <v>211</v>
      </c>
      <c r="D107" s="55">
        <v>5</v>
      </c>
      <c r="E107" s="54">
        <v>5</v>
      </c>
      <c r="F107" s="54">
        <v>5</v>
      </c>
      <c r="G107" s="54">
        <v>10</v>
      </c>
      <c r="H107" s="54">
        <v>10</v>
      </c>
      <c r="I107" s="54">
        <v>10</v>
      </c>
      <c r="J107" s="53">
        <v>20</v>
      </c>
      <c r="K107" s="53">
        <v>10</v>
      </c>
      <c r="L107" s="53">
        <v>10</v>
      </c>
      <c r="M107" s="53">
        <v>10</v>
      </c>
      <c r="N107" s="53">
        <v>10</v>
      </c>
      <c r="O107" s="53"/>
      <c r="P107" s="53"/>
      <c r="R107" s="9">
        <f t="shared" si="15"/>
        <v>100</v>
      </c>
    </row>
    <row r="108" spans="1:18" x14ac:dyDescent="0.2">
      <c r="A108" s="58" t="str">
        <f t="shared" si="14"/>
        <v>10|9</v>
      </c>
      <c r="B108" s="57" t="s">
        <v>159</v>
      </c>
      <c r="C108" s="56" t="s">
        <v>214</v>
      </c>
      <c r="D108" s="55">
        <v>6</v>
      </c>
      <c r="E108" s="54">
        <v>5</v>
      </c>
      <c r="F108" s="54">
        <v>5</v>
      </c>
      <c r="G108" s="54">
        <v>10</v>
      </c>
      <c r="H108" s="54">
        <v>10</v>
      </c>
      <c r="I108" s="54">
        <v>10</v>
      </c>
      <c r="J108" s="53">
        <v>20</v>
      </c>
      <c r="K108" s="53">
        <v>10</v>
      </c>
      <c r="L108" s="53">
        <v>10</v>
      </c>
      <c r="M108" s="53">
        <v>10</v>
      </c>
      <c r="N108" s="53">
        <v>10</v>
      </c>
      <c r="O108" s="53"/>
      <c r="P108" s="53"/>
      <c r="R108" s="9">
        <f t="shared" si="15"/>
        <v>100</v>
      </c>
    </row>
    <row r="109" spans="1:18" x14ac:dyDescent="0.2">
      <c r="A109" s="58" t="str">
        <f t="shared" si="14"/>
        <v>10|10</v>
      </c>
      <c r="B109" s="57" t="s">
        <v>175</v>
      </c>
      <c r="C109" s="56" t="s">
        <v>215</v>
      </c>
      <c r="D109" s="55">
        <v>6</v>
      </c>
      <c r="E109" s="54"/>
      <c r="F109" s="54"/>
      <c r="G109" s="54">
        <v>10</v>
      </c>
      <c r="H109" s="54">
        <v>10</v>
      </c>
      <c r="I109" s="54">
        <v>10</v>
      </c>
      <c r="J109" s="53">
        <v>20</v>
      </c>
      <c r="K109" s="53">
        <v>20</v>
      </c>
      <c r="L109" s="53">
        <v>10</v>
      </c>
      <c r="M109" s="53">
        <v>10</v>
      </c>
      <c r="N109" s="53">
        <v>10</v>
      </c>
      <c r="O109" s="53"/>
      <c r="P109" s="53"/>
      <c r="R109" s="9">
        <f t="shared" si="15"/>
        <v>100</v>
      </c>
    </row>
    <row r="110" spans="1:18" x14ac:dyDescent="0.2">
      <c r="A110" s="58" t="str">
        <f t="shared" si="14"/>
        <v>10|11</v>
      </c>
      <c r="B110" s="57" t="s">
        <v>179</v>
      </c>
      <c r="C110" s="56" t="s">
        <v>178</v>
      </c>
      <c r="D110" s="55"/>
      <c r="E110" s="54"/>
      <c r="F110" s="54">
        <v>5</v>
      </c>
      <c r="G110" s="54">
        <v>5</v>
      </c>
      <c r="H110" s="54">
        <v>10</v>
      </c>
      <c r="I110" s="54">
        <v>20</v>
      </c>
      <c r="J110" s="53">
        <v>20</v>
      </c>
      <c r="K110" s="53">
        <v>10</v>
      </c>
      <c r="L110" s="53">
        <v>10</v>
      </c>
      <c r="M110" s="53">
        <v>10</v>
      </c>
      <c r="N110" s="53">
        <v>10</v>
      </c>
      <c r="O110" s="53"/>
      <c r="P110" s="53"/>
      <c r="R110" s="9">
        <f t="shared" si="15"/>
        <v>100</v>
      </c>
    </row>
    <row r="111" spans="1:18" x14ac:dyDescent="0.2">
      <c r="A111" s="58" t="str">
        <f t="shared" si="14"/>
        <v>10|12</v>
      </c>
      <c r="B111" s="57" t="s">
        <v>183</v>
      </c>
      <c r="C111" s="56" t="s">
        <v>184</v>
      </c>
      <c r="D111" s="55"/>
      <c r="E111" s="54">
        <v>10</v>
      </c>
      <c r="F111" s="54">
        <v>10</v>
      </c>
      <c r="G111" s="54">
        <v>10</v>
      </c>
      <c r="H111" s="54">
        <v>10</v>
      </c>
      <c r="I111" s="54">
        <v>10</v>
      </c>
      <c r="J111" s="53">
        <v>10</v>
      </c>
      <c r="K111" s="53">
        <v>10</v>
      </c>
      <c r="L111" s="53">
        <v>10</v>
      </c>
      <c r="M111" s="53">
        <v>10</v>
      </c>
      <c r="N111" s="53">
        <v>10</v>
      </c>
      <c r="O111" s="53"/>
      <c r="P111" s="53"/>
      <c r="R111" s="9">
        <f t="shared" si="15"/>
        <v>100</v>
      </c>
    </row>
    <row r="113" spans="1:18" ht="13.5" thickBot="1" x14ac:dyDescent="0.25">
      <c r="A113" s="67" t="s">
        <v>213</v>
      </c>
      <c r="B113" s="66">
        <v>11</v>
      </c>
      <c r="C113" s="65"/>
      <c r="D113" s="64"/>
      <c r="E113" s="63">
        <v>1</v>
      </c>
      <c r="F113" s="63">
        <v>2</v>
      </c>
      <c r="G113" s="63">
        <v>3</v>
      </c>
      <c r="H113" s="63">
        <v>4</v>
      </c>
      <c r="I113" s="63">
        <v>5</v>
      </c>
      <c r="J113" s="63">
        <v>6</v>
      </c>
      <c r="K113" s="63">
        <v>7</v>
      </c>
      <c r="L113" s="63">
        <v>8</v>
      </c>
      <c r="M113" s="63">
        <v>9</v>
      </c>
      <c r="N113" s="63">
        <v>10</v>
      </c>
      <c r="O113" s="63">
        <v>11</v>
      </c>
      <c r="P113" s="63">
        <v>12</v>
      </c>
    </row>
    <row r="114" spans="1:18" ht="13.5" thickTop="1" x14ac:dyDescent="0.2">
      <c r="A114" s="62" t="str">
        <f t="shared" ref="A114:A125" si="16">CONCATENATE($B$113,"|",B114)</f>
        <v>11|1</v>
      </c>
      <c r="B114" s="61">
        <v>1</v>
      </c>
      <c r="C114" s="56" t="s">
        <v>125</v>
      </c>
      <c r="D114" s="55">
        <v>1</v>
      </c>
      <c r="E114" s="59">
        <v>20</v>
      </c>
      <c r="F114" s="59">
        <v>20</v>
      </c>
      <c r="G114" s="59">
        <v>20</v>
      </c>
      <c r="H114" s="59">
        <v>20</v>
      </c>
      <c r="I114" s="59">
        <v>10</v>
      </c>
      <c r="J114" s="60">
        <v>10</v>
      </c>
      <c r="K114" s="60"/>
      <c r="L114" s="60"/>
      <c r="M114" s="60"/>
      <c r="N114" s="60"/>
      <c r="O114" s="60"/>
      <c r="P114" s="60"/>
      <c r="R114" s="9">
        <f t="shared" ref="R114:R125" si="17">SUM(E114:P114)</f>
        <v>100</v>
      </c>
    </row>
    <row r="115" spans="1:18" x14ac:dyDescent="0.2">
      <c r="A115" s="58" t="str">
        <f t="shared" si="16"/>
        <v>11|2</v>
      </c>
      <c r="B115" s="57" t="s">
        <v>126</v>
      </c>
      <c r="C115" s="56" t="s">
        <v>127</v>
      </c>
      <c r="D115" s="55">
        <v>2</v>
      </c>
      <c r="E115" s="59">
        <v>10</v>
      </c>
      <c r="F115" s="59">
        <v>10</v>
      </c>
      <c r="G115" s="59">
        <v>20</v>
      </c>
      <c r="H115" s="59">
        <v>10</v>
      </c>
      <c r="I115" s="59">
        <v>10</v>
      </c>
      <c r="J115" s="53">
        <v>10</v>
      </c>
      <c r="K115" s="53">
        <v>10</v>
      </c>
      <c r="L115" s="53">
        <v>10</v>
      </c>
      <c r="M115" s="53">
        <v>10</v>
      </c>
      <c r="N115" s="53"/>
      <c r="O115" s="53"/>
      <c r="P115" s="53"/>
      <c r="R115" s="9">
        <f t="shared" si="17"/>
        <v>100</v>
      </c>
    </row>
    <row r="116" spans="1:18" x14ac:dyDescent="0.2">
      <c r="A116" s="58" t="str">
        <f t="shared" si="16"/>
        <v>11|3</v>
      </c>
      <c r="B116" s="57" t="s">
        <v>128</v>
      </c>
      <c r="C116" s="56" t="s">
        <v>71</v>
      </c>
      <c r="D116" s="55">
        <v>3</v>
      </c>
      <c r="E116" s="54">
        <v>20</v>
      </c>
      <c r="F116" s="54">
        <v>20</v>
      </c>
      <c r="G116" s="54">
        <v>20</v>
      </c>
      <c r="H116" s="54">
        <v>20</v>
      </c>
      <c r="I116" s="54">
        <v>20</v>
      </c>
      <c r="J116" s="53"/>
      <c r="K116" s="53"/>
      <c r="L116" s="53"/>
      <c r="M116" s="53"/>
      <c r="N116" s="53"/>
      <c r="O116" s="53"/>
      <c r="P116" s="53"/>
      <c r="R116" s="9">
        <f t="shared" si="17"/>
        <v>100</v>
      </c>
    </row>
    <row r="117" spans="1:18" x14ac:dyDescent="0.2">
      <c r="A117" s="58" t="str">
        <f t="shared" si="16"/>
        <v>11|4</v>
      </c>
      <c r="B117" s="57" t="s">
        <v>129</v>
      </c>
      <c r="C117" s="56" t="s">
        <v>130</v>
      </c>
      <c r="D117" s="55"/>
      <c r="E117" s="54">
        <v>5</v>
      </c>
      <c r="F117" s="54">
        <v>10</v>
      </c>
      <c r="G117" s="54">
        <v>10</v>
      </c>
      <c r="H117" s="54">
        <v>10</v>
      </c>
      <c r="I117" s="54">
        <v>10</v>
      </c>
      <c r="J117" s="53">
        <v>10</v>
      </c>
      <c r="K117" s="53">
        <v>10</v>
      </c>
      <c r="L117" s="53">
        <v>10</v>
      </c>
      <c r="M117" s="53">
        <v>10</v>
      </c>
      <c r="N117" s="53">
        <v>10</v>
      </c>
      <c r="O117" s="53">
        <v>5</v>
      </c>
      <c r="P117" s="53"/>
      <c r="R117" s="9">
        <f t="shared" si="17"/>
        <v>100</v>
      </c>
    </row>
    <row r="118" spans="1:18" x14ac:dyDescent="0.2">
      <c r="A118" s="58" t="str">
        <f t="shared" si="16"/>
        <v>11|5</v>
      </c>
      <c r="B118" s="57" t="s">
        <v>136</v>
      </c>
      <c r="C118" s="56" t="s">
        <v>137</v>
      </c>
      <c r="D118" s="55">
        <v>4</v>
      </c>
      <c r="E118" s="54">
        <v>5</v>
      </c>
      <c r="F118" s="54">
        <v>10</v>
      </c>
      <c r="G118" s="54">
        <v>10</v>
      </c>
      <c r="H118" s="54">
        <v>10</v>
      </c>
      <c r="I118" s="54">
        <v>10</v>
      </c>
      <c r="J118" s="53">
        <v>10</v>
      </c>
      <c r="K118" s="53">
        <v>10</v>
      </c>
      <c r="L118" s="53">
        <v>10</v>
      </c>
      <c r="M118" s="53">
        <v>10</v>
      </c>
      <c r="N118" s="53">
        <v>10</v>
      </c>
      <c r="O118" s="53">
        <v>5</v>
      </c>
      <c r="P118" s="53"/>
      <c r="R118" s="9">
        <f t="shared" si="17"/>
        <v>100</v>
      </c>
    </row>
    <row r="119" spans="1:18" x14ac:dyDescent="0.2">
      <c r="A119" s="58" t="str">
        <f t="shared" si="16"/>
        <v>11|6</v>
      </c>
      <c r="B119" s="57" t="s">
        <v>138</v>
      </c>
      <c r="C119" s="56" t="s">
        <v>81</v>
      </c>
      <c r="D119" s="55">
        <v>5</v>
      </c>
      <c r="E119" s="54"/>
      <c r="F119" s="54"/>
      <c r="G119" s="54">
        <v>10</v>
      </c>
      <c r="H119" s="54">
        <v>20</v>
      </c>
      <c r="I119" s="54">
        <v>20</v>
      </c>
      <c r="J119" s="53">
        <v>20</v>
      </c>
      <c r="K119" s="53">
        <v>20</v>
      </c>
      <c r="L119" s="53">
        <v>10</v>
      </c>
      <c r="M119" s="53"/>
      <c r="N119" s="53"/>
      <c r="O119" s="53"/>
      <c r="P119" s="53"/>
      <c r="R119" s="9">
        <f t="shared" si="17"/>
        <v>100</v>
      </c>
    </row>
    <row r="120" spans="1:18" x14ac:dyDescent="0.2">
      <c r="A120" s="58" t="str">
        <f t="shared" si="16"/>
        <v>11|7</v>
      </c>
      <c r="B120" s="57" t="s">
        <v>139</v>
      </c>
      <c r="C120" s="56" t="s">
        <v>140</v>
      </c>
      <c r="D120" s="55">
        <v>3</v>
      </c>
      <c r="E120" s="54"/>
      <c r="F120" s="54"/>
      <c r="G120" s="54">
        <v>10</v>
      </c>
      <c r="H120" s="54">
        <v>10</v>
      </c>
      <c r="I120" s="54">
        <v>10</v>
      </c>
      <c r="J120" s="53">
        <v>10</v>
      </c>
      <c r="K120" s="53">
        <v>20</v>
      </c>
      <c r="L120" s="53">
        <v>10</v>
      </c>
      <c r="M120" s="53">
        <v>10</v>
      </c>
      <c r="N120" s="53">
        <v>10</v>
      </c>
      <c r="O120" s="53">
        <v>10</v>
      </c>
      <c r="P120" s="53"/>
      <c r="R120" s="9">
        <f t="shared" si="17"/>
        <v>100</v>
      </c>
    </row>
    <row r="121" spans="1:18" x14ac:dyDescent="0.2">
      <c r="A121" s="58" t="str">
        <f t="shared" si="16"/>
        <v>11|8</v>
      </c>
      <c r="B121" s="57" t="s">
        <v>141</v>
      </c>
      <c r="C121" s="56" t="s">
        <v>211</v>
      </c>
      <c r="D121" s="55">
        <v>5</v>
      </c>
      <c r="E121" s="54">
        <v>5</v>
      </c>
      <c r="F121" s="54">
        <v>5</v>
      </c>
      <c r="G121" s="54">
        <v>10</v>
      </c>
      <c r="H121" s="54">
        <v>10</v>
      </c>
      <c r="I121" s="54">
        <v>10</v>
      </c>
      <c r="J121" s="53">
        <v>15</v>
      </c>
      <c r="K121" s="53">
        <v>10</v>
      </c>
      <c r="L121" s="53">
        <v>10</v>
      </c>
      <c r="M121" s="53">
        <v>10</v>
      </c>
      <c r="N121" s="53">
        <v>10</v>
      </c>
      <c r="O121" s="53">
        <v>5</v>
      </c>
      <c r="P121" s="53"/>
      <c r="R121" s="9">
        <f t="shared" si="17"/>
        <v>100</v>
      </c>
    </row>
    <row r="122" spans="1:18" x14ac:dyDescent="0.2">
      <c r="A122" s="58" t="str">
        <f t="shared" si="16"/>
        <v>11|9</v>
      </c>
      <c r="B122" s="57" t="s">
        <v>159</v>
      </c>
      <c r="C122" s="56" t="s">
        <v>214</v>
      </c>
      <c r="D122" s="55">
        <v>6</v>
      </c>
      <c r="E122" s="54">
        <v>5</v>
      </c>
      <c r="F122" s="54">
        <v>5</v>
      </c>
      <c r="G122" s="54">
        <v>5</v>
      </c>
      <c r="H122" s="54">
        <v>10</v>
      </c>
      <c r="I122" s="54">
        <v>10</v>
      </c>
      <c r="J122" s="53">
        <v>20</v>
      </c>
      <c r="K122" s="53">
        <v>10</v>
      </c>
      <c r="L122" s="53">
        <v>10</v>
      </c>
      <c r="M122" s="53">
        <v>10</v>
      </c>
      <c r="N122" s="53">
        <v>10</v>
      </c>
      <c r="O122" s="53">
        <v>5</v>
      </c>
      <c r="P122" s="53"/>
      <c r="R122" s="9">
        <f t="shared" si="17"/>
        <v>100</v>
      </c>
    </row>
    <row r="123" spans="1:18" x14ac:dyDescent="0.2">
      <c r="A123" s="58" t="str">
        <f t="shared" si="16"/>
        <v>11|10</v>
      </c>
      <c r="B123" s="57" t="s">
        <v>175</v>
      </c>
      <c r="C123" s="56" t="s">
        <v>215</v>
      </c>
      <c r="D123" s="55">
        <v>6</v>
      </c>
      <c r="E123" s="54"/>
      <c r="F123" s="54"/>
      <c r="G123" s="54">
        <v>10</v>
      </c>
      <c r="H123" s="54">
        <v>10</v>
      </c>
      <c r="I123" s="54">
        <v>10</v>
      </c>
      <c r="J123" s="53">
        <v>10</v>
      </c>
      <c r="K123" s="53">
        <v>20</v>
      </c>
      <c r="L123" s="53">
        <v>10</v>
      </c>
      <c r="M123" s="53">
        <v>10</v>
      </c>
      <c r="N123" s="53">
        <v>10</v>
      </c>
      <c r="O123" s="53">
        <v>10</v>
      </c>
      <c r="P123" s="53"/>
      <c r="R123" s="9">
        <f t="shared" si="17"/>
        <v>100</v>
      </c>
    </row>
    <row r="124" spans="1:18" x14ac:dyDescent="0.2">
      <c r="A124" s="58" t="str">
        <f t="shared" si="16"/>
        <v>11|11</v>
      </c>
      <c r="B124" s="57" t="s">
        <v>179</v>
      </c>
      <c r="C124" s="56" t="s">
        <v>178</v>
      </c>
      <c r="D124" s="55"/>
      <c r="E124" s="54"/>
      <c r="F124" s="54">
        <v>5</v>
      </c>
      <c r="G124" s="54">
        <v>5</v>
      </c>
      <c r="H124" s="54">
        <v>10</v>
      </c>
      <c r="I124" s="54">
        <v>15</v>
      </c>
      <c r="J124" s="53">
        <v>20</v>
      </c>
      <c r="K124" s="53">
        <v>10</v>
      </c>
      <c r="L124" s="53">
        <v>10</v>
      </c>
      <c r="M124" s="53">
        <v>10</v>
      </c>
      <c r="N124" s="53">
        <v>10</v>
      </c>
      <c r="O124" s="53">
        <v>5</v>
      </c>
      <c r="P124" s="53"/>
      <c r="R124" s="9">
        <f t="shared" si="17"/>
        <v>100</v>
      </c>
    </row>
    <row r="125" spans="1:18" x14ac:dyDescent="0.2">
      <c r="A125" s="58" t="str">
        <f t="shared" si="16"/>
        <v>11|12</v>
      </c>
      <c r="B125" s="57" t="s">
        <v>183</v>
      </c>
      <c r="C125" s="56" t="s">
        <v>184</v>
      </c>
      <c r="D125" s="55"/>
      <c r="E125" s="54">
        <v>5</v>
      </c>
      <c r="F125" s="54">
        <v>10</v>
      </c>
      <c r="G125" s="54">
        <v>10</v>
      </c>
      <c r="H125" s="54">
        <v>10</v>
      </c>
      <c r="I125" s="54">
        <v>10</v>
      </c>
      <c r="J125" s="53">
        <v>10</v>
      </c>
      <c r="K125" s="53">
        <v>10</v>
      </c>
      <c r="L125" s="53">
        <v>10</v>
      </c>
      <c r="M125" s="53">
        <v>10</v>
      </c>
      <c r="N125" s="53">
        <v>10</v>
      </c>
      <c r="O125" s="53">
        <v>5</v>
      </c>
      <c r="P125" s="53"/>
      <c r="R125" s="9">
        <f t="shared" si="17"/>
        <v>100</v>
      </c>
    </row>
    <row r="127" spans="1:18" ht="13.5" thickBot="1" x14ac:dyDescent="0.25">
      <c r="A127" s="67" t="s">
        <v>213</v>
      </c>
      <c r="B127" s="66">
        <v>12</v>
      </c>
      <c r="C127" s="65"/>
      <c r="D127" s="64"/>
      <c r="E127" s="63">
        <v>1</v>
      </c>
      <c r="F127" s="63">
        <v>2</v>
      </c>
      <c r="G127" s="63">
        <v>3</v>
      </c>
      <c r="H127" s="63">
        <v>4</v>
      </c>
      <c r="I127" s="63">
        <v>5</v>
      </c>
      <c r="J127" s="63">
        <v>6</v>
      </c>
      <c r="K127" s="63">
        <v>7</v>
      </c>
      <c r="L127" s="63">
        <v>8</v>
      </c>
      <c r="M127" s="63">
        <v>9</v>
      </c>
      <c r="N127" s="63">
        <v>10</v>
      </c>
      <c r="O127" s="63">
        <v>11</v>
      </c>
      <c r="P127" s="63">
        <v>12</v>
      </c>
    </row>
    <row r="128" spans="1:18" ht="13.5" thickTop="1" x14ac:dyDescent="0.2">
      <c r="A128" s="62" t="str">
        <f t="shared" ref="A128:A139" si="18">CONCATENATE($B$127,"|",B128)</f>
        <v>12|1</v>
      </c>
      <c r="B128" s="61">
        <v>1</v>
      </c>
      <c r="C128" s="56" t="s">
        <v>125</v>
      </c>
      <c r="D128" s="55">
        <v>1</v>
      </c>
      <c r="E128" s="59">
        <v>20</v>
      </c>
      <c r="F128" s="59">
        <v>20</v>
      </c>
      <c r="G128" s="59">
        <v>20</v>
      </c>
      <c r="H128" s="59">
        <v>20</v>
      </c>
      <c r="I128" s="59">
        <v>10</v>
      </c>
      <c r="J128" s="60">
        <v>10</v>
      </c>
      <c r="K128" s="60"/>
      <c r="L128" s="60"/>
      <c r="M128" s="60"/>
      <c r="N128" s="60"/>
      <c r="O128" s="60"/>
      <c r="P128" s="60"/>
      <c r="R128" s="9">
        <f t="shared" ref="R128:R139" si="19">SUM(E128:P128)</f>
        <v>100</v>
      </c>
    </row>
    <row r="129" spans="1:18" x14ac:dyDescent="0.2">
      <c r="A129" s="58" t="str">
        <f t="shared" si="18"/>
        <v>12|2</v>
      </c>
      <c r="B129" s="57" t="s">
        <v>126</v>
      </c>
      <c r="C129" s="56" t="s">
        <v>127</v>
      </c>
      <c r="D129" s="55">
        <v>2</v>
      </c>
      <c r="E129" s="59">
        <v>10</v>
      </c>
      <c r="F129" s="59">
        <v>10</v>
      </c>
      <c r="G129" s="59">
        <v>10</v>
      </c>
      <c r="H129" s="59">
        <v>10</v>
      </c>
      <c r="I129" s="59">
        <v>10</v>
      </c>
      <c r="J129" s="53">
        <v>10</v>
      </c>
      <c r="K129" s="53">
        <v>10</v>
      </c>
      <c r="L129" s="53">
        <v>10</v>
      </c>
      <c r="M129" s="53">
        <v>10</v>
      </c>
      <c r="N129" s="53">
        <v>10</v>
      </c>
      <c r="O129" s="53"/>
      <c r="P129" s="53"/>
      <c r="R129" s="9">
        <f t="shared" si="19"/>
        <v>100</v>
      </c>
    </row>
    <row r="130" spans="1:18" x14ac:dyDescent="0.2">
      <c r="A130" s="58" t="str">
        <f t="shared" si="18"/>
        <v>12|3</v>
      </c>
      <c r="B130" s="57" t="s">
        <v>128</v>
      </c>
      <c r="C130" s="56" t="s">
        <v>71</v>
      </c>
      <c r="D130" s="55">
        <v>3</v>
      </c>
      <c r="E130" s="54">
        <v>10</v>
      </c>
      <c r="F130" s="54">
        <v>20</v>
      </c>
      <c r="G130" s="54">
        <v>20</v>
      </c>
      <c r="H130" s="54">
        <v>20</v>
      </c>
      <c r="I130" s="54">
        <v>20</v>
      </c>
      <c r="J130" s="53">
        <v>10</v>
      </c>
      <c r="K130" s="53"/>
      <c r="L130" s="53"/>
      <c r="M130" s="53"/>
      <c r="N130" s="53"/>
      <c r="O130" s="53"/>
      <c r="P130" s="53"/>
      <c r="R130" s="9">
        <f t="shared" si="19"/>
        <v>100</v>
      </c>
    </row>
    <row r="131" spans="1:18" x14ac:dyDescent="0.2">
      <c r="A131" s="58" t="str">
        <f t="shared" si="18"/>
        <v>12|4</v>
      </c>
      <c r="B131" s="57" t="s">
        <v>129</v>
      </c>
      <c r="C131" s="56" t="s">
        <v>130</v>
      </c>
      <c r="D131" s="55"/>
      <c r="E131" s="54">
        <v>5</v>
      </c>
      <c r="F131" s="54">
        <v>5</v>
      </c>
      <c r="G131" s="54">
        <v>10</v>
      </c>
      <c r="H131" s="54">
        <v>10</v>
      </c>
      <c r="I131" s="54">
        <v>10</v>
      </c>
      <c r="J131" s="53">
        <v>10</v>
      </c>
      <c r="K131" s="53">
        <v>10</v>
      </c>
      <c r="L131" s="53">
        <v>10</v>
      </c>
      <c r="M131" s="53">
        <v>10</v>
      </c>
      <c r="N131" s="53">
        <v>10</v>
      </c>
      <c r="O131" s="53">
        <v>5</v>
      </c>
      <c r="P131" s="53">
        <v>5</v>
      </c>
      <c r="R131" s="9">
        <f t="shared" si="19"/>
        <v>100</v>
      </c>
    </row>
    <row r="132" spans="1:18" x14ac:dyDescent="0.2">
      <c r="A132" s="58" t="str">
        <f t="shared" si="18"/>
        <v>12|5</v>
      </c>
      <c r="B132" s="57" t="s">
        <v>136</v>
      </c>
      <c r="C132" s="56" t="s">
        <v>137</v>
      </c>
      <c r="D132" s="55">
        <v>4</v>
      </c>
      <c r="E132" s="54">
        <v>5</v>
      </c>
      <c r="F132" s="54">
        <v>5</v>
      </c>
      <c r="G132" s="54">
        <v>10</v>
      </c>
      <c r="H132" s="54">
        <v>10</v>
      </c>
      <c r="I132" s="54">
        <v>10</v>
      </c>
      <c r="J132" s="53">
        <v>10</v>
      </c>
      <c r="K132" s="53">
        <v>10</v>
      </c>
      <c r="L132" s="53">
        <v>10</v>
      </c>
      <c r="M132" s="53">
        <v>10</v>
      </c>
      <c r="N132" s="53">
        <v>10</v>
      </c>
      <c r="O132" s="53">
        <v>5</v>
      </c>
      <c r="P132" s="53">
        <v>5</v>
      </c>
      <c r="R132" s="9">
        <f t="shared" si="19"/>
        <v>100</v>
      </c>
    </row>
    <row r="133" spans="1:18" x14ac:dyDescent="0.2">
      <c r="A133" s="58" t="str">
        <f t="shared" si="18"/>
        <v>12|6</v>
      </c>
      <c r="B133" s="57" t="s">
        <v>138</v>
      </c>
      <c r="C133" s="56" t="s">
        <v>81</v>
      </c>
      <c r="D133" s="55">
        <v>5</v>
      </c>
      <c r="E133" s="54"/>
      <c r="F133" s="54"/>
      <c r="G133" s="54">
        <v>10</v>
      </c>
      <c r="H133" s="54">
        <v>20</v>
      </c>
      <c r="I133" s="54">
        <v>20</v>
      </c>
      <c r="J133" s="53">
        <v>20</v>
      </c>
      <c r="K133" s="53">
        <v>20</v>
      </c>
      <c r="L133" s="53">
        <v>10</v>
      </c>
      <c r="M133" s="53"/>
      <c r="N133" s="53"/>
      <c r="O133" s="53"/>
      <c r="P133" s="53"/>
      <c r="R133" s="9">
        <f t="shared" si="19"/>
        <v>100</v>
      </c>
    </row>
    <row r="134" spans="1:18" x14ac:dyDescent="0.2">
      <c r="A134" s="58" t="str">
        <f t="shared" si="18"/>
        <v>12|7</v>
      </c>
      <c r="B134" s="57" t="s">
        <v>139</v>
      </c>
      <c r="C134" s="56" t="s">
        <v>140</v>
      </c>
      <c r="D134" s="55">
        <v>3</v>
      </c>
      <c r="E134" s="54"/>
      <c r="F134" s="54"/>
      <c r="G134" s="54">
        <v>10</v>
      </c>
      <c r="H134" s="54">
        <v>10</v>
      </c>
      <c r="I134" s="54">
        <v>10</v>
      </c>
      <c r="J134" s="53">
        <v>10</v>
      </c>
      <c r="K134" s="53">
        <v>10</v>
      </c>
      <c r="L134" s="53">
        <v>10</v>
      </c>
      <c r="M134" s="53">
        <v>10</v>
      </c>
      <c r="N134" s="53">
        <v>10</v>
      </c>
      <c r="O134" s="53">
        <v>10</v>
      </c>
      <c r="P134" s="53">
        <v>10</v>
      </c>
      <c r="R134" s="9">
        <f t="shared" si="19"/>
        <v>100</v>
      </c>
    </row>
    <row r="135" spans="1:18" x14ac:dyDescent="0.2">
      <c r="A135" s="58" t="str">
        <f t="shared" si="18"/>
        <v>12|8</v>
      </c>
      <c r="B135" s="57" t="s">
        <v>141</v>
      </c>
      <c r="C135" s="56" t="s">
        <v>211</v>
      </c>
      <c r="D135" s="55">
        <v>5</v>
      </c>
      <c r="E135" s="54">
        <v>5</v>
      </c>
      <c r="F135" s="54">
        <v>5</v>
      </c>
      <c r="G135" s="54">
        <v>10</v>
      </c>
      <c r="H135" s="54">
        <v>10</v>
      </c>
      <c r="I135" s="54">
        <v>10</v>
      </c>
      <c r="J135" s="53">
        <v>10</v>
      </c>
      <c r="K135" s="53">
        <v>10</v>
      </c>
      <c r="L135" s="53">
        <v>10</v>
      </c>
      <c r="M135" s="53">
        <v>10</v>
      </c>
      <c r="N135" s="53">
        <v>10</v>
      </c>
      <c r="O135" s="53">
        <v>5</v>
      </c>
      <c r="P135" s="53">
        <v>5</v>
      </c>
      <c r="R135" s="9">
        <f t="shared" si="19"/>
        <v>100</v>
      </c>
    </row>
    <row r="136" spans="1:18" x14ac:dyDescent="0.2">
      <c r="A136" s="58" t="str">
        <f t="shared" si="18"/>
        <v>12|9</v>
      </c>
      <c r="B136" s="57" t="s">
        <v>159</v>
      </c>
      <c r="C136" s="56" t="s">
        <v>214</v>
      </c>
      <c r="D136" s="55">
        <v>6</v>
      </c>
      <c r="E136" s="54">
        <v>5</v>
      </c>
      <c r="F136" s="54">
        <v>5</v>
      </c>
      <c r="G136" s="54">
        <v>10</v>
      </c>
      <c r="H136" s="54">
        <v>10</v>
      </c>
      <c r="I136" s="54">
        <v>10</v>
      </c>
      <c r="J136" s="53">
        <v>10</v>
      </c>
      <c r="K136" s="53">
        <v>10</v>
      </c>
      <c r="L136" s="53">
        <v>10</v>
      </c>
      <c r="M136" s="53">
        <v>10</v>
      </c>
      <c r="N136" s="53">
        <v>10</v>
      </c>
      <c r="O136" s="53">
        <v>5</v>
      </c>
      <c r="P136" s="53">
        <v>5</v>
      </c>
      <c r="R136" s="9">
        <f t="shared" si="19"/>
        <v>100</v>
      </c>
    </row>
    <row r="137" spans="1:18" x14ac:dyDescent="0.2">
      <c r="A137" s="58" t="str">
        <f t="shared" si="18"/>
        <v>12|10</v>
      </c>
      <c r="B137" s="57" t="s">
        <v>175</v>
      </c>
      <c r="C137" s="56" t="s">
        <v>215</v>
      </c>
      <c r="D137" s="55">
        <v>6</v>
      </c>
      <c r="E137" s="54"/>
      <c r="F137" s="54"/>
      <c r="G137" s="54">
        <v>10</v>
      </c>
      <c r="H137" s="54">
        <v>10</v>
      </c>
      <c r="I137" s="54">
        <v>10</v>
      </c>
      <c r="J137" s="53">
        <v>10</v>
      </c>
      <c r="K137" s="53">
        <v>10</v>
      </c>
      <c r="L137" s="53">
        <v>10</v>
      </c>
      <c r="M137" s="53">
        <v>10</v>
      </c>
      <c r="N137" s="53">
        <v>10</v>
      </c>
      <c r="O137" s="53">
        <v>10</v>
      </c>
      <c r="P137" s="53">
        <v>10</v>
      </c>
      <c r="R137" s="9">
        <f t="shared" si="19"/>
        <v>100</v>
      </c>
    </row>
    <row r="138" spans="1:18" x14ac:dyDescent="0.2">
      <c r="A138" s="58" t="str">
        <f t="shared" si="18"/>
        <v>12|11</v>
      </c>
      <c r="B138" s="57" t="s">
        <v>179</v>
      </c>
      <c r="C138" s="56" t="s">
        <v>178</v>
      </c>
      <c r="D138" s="55"/>
      <c r="E138" s="54"/>
      <c r="F138" s="54"/>
      <c r="G138" s="54">
        <v>5</v>
      </c>
      <c r="H138" s="54">
        <v>10</v>
      </c>
      <c r="I138" s="54">
        <v>15</v>
      </c>
      <c r="J138" s="53">
        <v>20</v>
      </c>
      <c r="K138" s="53">
        <v>10</v>
      </c>
      <c r="L138" s="53">
        <v>10</v>
      </c>
      <c r="M138" s="53">
        <v>10</v>
      </c>
      <c r="N138" s="53">
        <v>10</v>
      </c>
      <c r="O138" s="53">
        <v>5</v>
      </c>
      <c r="P138" s="53">
        <v>5</v>
      </c>
      <c r="R138" s="9">
        <f t="shared" si="19"/>
        <v>100</v>
      </c>
    </row>
    <row r="139" spans="1:18" x14ac:dyDescent="0.2">
      <c r="A139" s="58" t="str">
        <f t="shared" si="18"/>
        <v>12|12</v>
      </c>
      <c r="B139" s="57" t="s">
        <v>183</v>
      </c>
      <c r="C139" s="56" t="s">
        <v>184</v>
      </c>
      <c r="D139" s="55"/>
      <c r="E139" s="54">
        <v>5</v>
      </c>
      <c r="F139" s="54">
        <v>5</v>
      </c>
      <c r="G139" s="54">
        <v>10</v>
      </c>
      <c r="H139" s="54">
        <v>10</v>
      </c>
      <c r="I139" s="54">
        <v>10</v>
      </c>
      <c r="J139" s="53">
        <v>10</v>
      </c>
      <c r="K139" s="53">
        <v>10</v>
      </c>
      <c r="L139" s="53">
        <v>10</v>
      </c>
      <c r="M139" s="53">
        <v>10</v>
      </c>
      <c r="N139" s="53">
        <v>10</v>
      </c>
      <c r="O139" s="53">
        <v>5</v>
      </c>
      <c r="P139" s="53">
        <v>5</v>
      </c>
      <c r="R139" s="9">
        <f t="shared" si="19"/>
        <v>100</v>
      </c>
    </row>
    <row r="141" spans="1:18" x14ac:dyDescent="0.2">
      <c r="R141" s="9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2"/>
    <col min="21" max="21" width="10" style="2" bestFit="1" customWidth="1"/>
    <col min="22" max="16384" width="8.85546875" style="2"/>
  </cols>
  <sheetData>
    <row r="1" spans="1:25" ht="12" thickBot="1" x14ac:dyDescent="0.25"/>
    <row r="2" spans="1:25" ht="12" thickBot="1" x14ac:dyDescent="0.25">
      <c r="A2" s="3">
        <v>1</v>
      </c>
      <c r="B2" s="4" t="s">
        <v>125</v>
      </c>
      <c r="C2" s="5"/>
      <c r="D2" s="5"/>
      <c r="E2" s="5"/>
      <c r="F2" s="5"/>
      <c r="G2" s="5"/>
      <c r="H2" s="5"/>
      <c r="I2" s="5"/>
      <c r="J2" s="5"/>
      <c r="K2" s="5"/>
      <c r="L2" s="8">
        <v>1</v>
      </c>
      <c r="M2" s="8">
        <v>2</v>
      </c>
      <c r="N2" s="8"/>
      <c r="O2" s="8"/>
      <c r="P2" s="8"/>
      <c r="Q2" s="8"/>
      <c r="R2" s="6"/>
      <c r="S2" s="2" t="s">
        <v>186</v>
      </c>
      <c r="T2" s="2" t="s">
        <v>187</v>
      </c>
    </row>
    <row r="3" spans="1:25" ht="12" thickBot="1" x14ac:dyDescent="0.25">
      <c r="A3" s="3">
        <v>2</v>
      </c>
      <c r="B3" s="4" t="s">
        <v>127</v>
      </c>
      <c r="C3" s="5"/>
      <c r="D3" s="5"/>
      <c r="E3" s="5"/>
      <c r="F3" s="5"/>
      <c r="G3" s="5"/>
      <c r="H3" s="5"/>
      <c r="I3" s="5"/>
      <c r="J3" s="5"/>
      <c r="K3" s="5"/>
      <c r="L3" s="8">
        <v>3</v>
      </c>
      <c r="M3" s="8">
        <v>4</v>
      </c>
      <c r="N3" s="8">
        <v>27</v>
      </c>
      <c r="O3" s="8">
        <v>28</v>
      </c>
      <c r="P3" s="8">
        <v>35</v>
      </c>
      <c r="Q3" s="8">
        <v>39</v>
      </c>
      <c r="R3" s="6"/>
      <c r="S3" s="2" t="s">
        <v>188</v>
      </c>
      <c r="T3" s="2" t="s">
        <v>189</v>
      </c>
      <c r="U3" s="2" t="s">
        <v>190</v>
      </c>
      <c r="V3" s="2" t="s">
        <v>19</v>
      </c>
      <c r="W3" s="2" t="s">
        <v>191</v>
      </c>
      <c r="X3" s="2" t="s">
        <v>11</v>
      </c>
    </row>
    <row r="4" spans="1:25" ht="12" thickBot="1" x14ac:dyDescent="0.25">
      <c r="A4" s="3">
        <v>3</v>
      </c>
      <c r="B4" s="4" t="s">
        <v>71</v>
      </c>
      <c r="C4" s="5"/>
      <c r="D4" s="5"/>
      <c r="E4" s="5"/>
      <c r="F4" s="5"/>
      <c r="G4" s="5"/>
      <c r="H4" s="5"/>
      <c r="I4" s="5"/>
      <c r="J4" s="5"/>
      <c r="K4" s="5"/>
      <c r="L4" s="8">
        <v>5</v>
      </c>
      <c r="M4" s="8"/>
      <c r="N4" s="8"/>
      <c r="O4" s="8"/>
      <c r="P4" s="8"/>
      <c r="Q4" s="8"/>
      <c r="R4" s="6"/>
      <c r="T4" s="2" t="s">
        <v>192</v>
      </c>
    </row>
    <row r="5" spans="1:25" ht="12" thickBot="1" x14ac:dyDescent="0.25">
      <c r="A5" s="3">
        <v>4</v>
      </c>
      <c r="B5" s="4" t="s">
        <v>130</v>
      </c>
      <c r="C5" s="5"/>
      <c r="D5" s="5"/>
      <c r="E5" s="5"/>
      <c r="F5" s="5"/>
      <c r="G5" s="5"/>
      <c r="H5" s="5"/>
      <c r="I5" s="5"/>
      <c r="J5" s="5"/>
      <c r="K5" s="5"/>
      <c r="L5" s="8">
        <v>6</v>
      </c>
      <c r="M5" s="8">
        <v>7</v>
      </c>
      <c r="N5" s="8">
        <v>8</v>
      </c>
      <c r="O5" s="8">
        <v>9</v>
      </c>
      <c r="P5" s="8">
        <v>10</v>
      </c>
      <c r="Q5" s="8">
        <v>11</v>
      </c>
      <c r="R5" s="6"/>
      <c r="T5" s="2" t="s">
        <v>73</v>
      </c>
      <c r="U5" s="2" t="s">
        <v>35</v>
      </c>
      <c r="V5" s="2" t="s">
        <v>193</v>
      </c>
      <c r="W5" s="2" t="s">
        <v>77</v>
      </c>
      <c r="X5" s="2" t="s">
        <v>194</v>
      </c>
      <c r="Y5" s="2" t="s">
        <v>195</v>
      </c>
    </row>
    <row r="6" spans="1:25" ht="12" thickBot="1" x14ac:dyDescent="0.25">
      <c r="A6" s="3">
        <v>5</v>
      </c>
      <c r="B6" s="4" t="s">
        <v>137</v>
      </c>
      <c r="C6" s="5"/>
      <c r="D6" s="5"/>
      <c r="E6" s="5"/>
      <c r="F6" s="5"/>
      <c r="G6" s="5"/>
      <c r="H6" s="5"/>
      <c r="I6" s="5"/>
      <c r="J6" s="5"/>
      <c r="K6" s="5"/>
      <c r="L6" s="8">
        <v>12</v>
      </c>
      <c r="M6" s="8">
        <v>13</v>
      </c>
      <c r="N6" s="8">
        <v>34</v>
      </c>
      <c r="O6" s="8"/>
      <c r="P6" s="8"/>
      <c r="Q6" s="8"/>
      <c r="R6" s="6"/>
      <c r="S6" s="2" t="s">
        <v>38</v>
      </c>
      <c r="T6" s="2" t="s">
        <v>196</v>
      </c>
      <c r="U6" s="2" t="s">
        <v>197</v>
      </c>
    </row>
    <row r="7" spans="1:25" ht="12" thickBot="1" x14ac:dyDescent="0.25">
      <c r="A7" s="3">
        <v>6</v>
      </c>
      <c r="B7" s="4" t="s">
        <v>81</v>
      </c>
      <c r="C7" s="5"/>
      <c r="D7" s="5"/>
      <c r="E7" s="5"/>
      <c r="F7" s="5"/>
      <c r="G7" s="5"/>
      <c r="H7" s="5"/>
      <c r="I7" s="5"/>
      <c r="J7" s="5"/>
      <c r="K7" s="5"/>
      <c r="L7" s="8">
        <v>14</v>
      </c>
      <c r="M7" s="8"/>
      <c r="N7" s="8"/>
      <c r="O7" s="8"/>
      <c r="P7" s="8"/>
      <c r="Q7" s="8"/>
      <c r="R7" s="6"/>
      <c r="S7" s="2" t="s">
        <v>81</v>
      </c>
    </row>
    <row r="8" spans="1:25" ht="12" thickBot="1" x14ac:dyDescent="0.25">
      <c r="A8" s="3">
        <v>7</v>
      </c>
      <c r="B8" s="4" t="s">
        <v>140</v>
      </c>
      <c r="C8" s="5"/>
      <c r="D8" s="5"/>
      <c r="E8" s="5"/>
      <c r="F8" s="5"/>
      <c r="G8" s="5"/>
      <c r="H8" s="5"/>
      <c r="I8" s="5"/>
      <c r="J8" s="5"/>
      <c r="K8" s="5"/>
      <c r="L8" s="8">
        <v>15</v>
      </c>
      <c r="M8" s="8">
        <v>17</v>
      </c>
      <c r="N8" s="8"/>
      <c r="O8" s="8"/>
      <c r="P8" s="8"/>
      <c r="Q8" s="8"/>
      <c r="R8" s="6"/>
      <c r="S8" s="2" t="s">
        <v>198</v>
      </c>
      <c r="T8" s="2" t="s">
        <v>56</v>
      </c>
    </row>
    <row r="9" spans="1:25" ht="12" thickBot="1" x14ac:dyDescent="0.25">
      <c r="A9" s="3">
        <v>8</v>
      </c>
      <c r="B9" s="4" t="s">
        <v>144</v>
      </c>
      <c r="C9" s="5"/>
      <c r="D9" s="5"/>
      <c r="E9" s="5"/>
      <c r="F9" s="5"/>
      <c r="G9" s="5"/>
      <c r="H9" s="5"/>
      <c r="I9" s="5"/>
      <c r="J9" s="5"/>
      <c r="K9" s="5"/>
      <c r="L9" s="8">
        <v>18</v>
      </c>
      <c r="M9" s="8">
        <v>19</v>
      </c>
      <c r="N9" s="8">
        <v>20</v>
      </c>
      <c r="O9" s="8">
        <v>21</v>
      </c>
      <c r="P9" s="8">
        <v>22</v>
      </c>
      <c r="Q9" s="8"/>
      <c r="R9" s="6"/>
    </row>
    <row r="10" spans="1:25" ht="12" thickBot="1" x14ac:dyDescent="0.25">
      <c r="A10" s="3">
        <v>9</v>
      </c>
      <c r="B10" s="4" t="s">
        <v>162</v>
      </c>
      <c r="C10" s="5"/>
      <c r="D10" s="5"/>
      <c r="E10" s="5"/>
      <c r="F10" s="5"/>
      <c r="G10" s="5"/>
      <c r="H10" s="5"/>
      <c r="I10" s="5"/>
      <c r="J10" s="5"/>
      <c r="K10" s="5"/>
      <c r="L10" s="8">
        <v>23</v>
      </c>
      <c r="M10" s="8">
        <v>24</v>
      </c>
      <c r="N10" s="8">
        <v>25</v>
      </c>
      <c r="O10" s="8">
        <v>26</v>
      </c>
      <c r="P10" s="8"/>
      <c r="Q10" s="8"/>
      <c r="R10" s="6"/>
    </row>
    <row r="11" spans="1:25" ht="12" thickBot="1" x14ac:dyDescent="0.25">
      <c r="A11" s="3">
        <v>10</v>
      </c>
      <c r="B11" s="4" t="s">
        <v>174</v>
      </c>
      <c r="C11" s="5"/>
      <c r="D11" s="5"/>
      <c r="E11" s="5"/>
      <c r="F11" s="5"/>
      <c r="G11" s="5"/>
      <c r="H11" s="5"/>
      <c r="I11" s="5"/>
      <c r="J11" s="5"/>
      <c r="K11" s="5"/>
      <c r="L11" s="8">
        <v>16</v>
      </c>
      <c r="M11" s="8">
        <v>29</v>
      </c>
      <c r="N11" s="8">
        <v>30</v>
      </c>
      <c r="O11" s="8">
        <v>31</v>
      </c>
      <c r="P11" s="8">
        <v>32</v>
      </c>
      <c r="Q11" s="8">
        <v>38</v>
      </c>
      <c r="R11" s="6"/>
    </row>
    <row r="12" spans="1:25" ht="12" thickBot="1" x14ac:dyDescent="0.25">
      <c r="A12" s="3">
        <v>11</v>
      </c>
      <c r="B12" s="4" t="s">
        <v>178</v>
      </c>
      <c r="C12" s="5"/>
      <c r="D12" s="5"/>
      <c r="E12" s="5"/>
      <c r="F12" s="5"/>
      <c r="G12" s="5"/>
      <c r="H12" s="5"/>
      <c r="I12" s="5"/>
      <c r="J12" s="5"/>
      <c r="K12" s="5"/>
      <c r="L12" s="8">
        <v>33</v>
      </c>
      <c r="M12" s="8">
        <v>36</v>
      </c>
      <c r="N12" s="8"/>
      <c r="O12" s="8"/>
      <c r="P12" s="8"/>
      <c r="Q12" s="8"/>
      <c r="R12" s="6"/>
    </row>
    <row r="13" spans="1:25" ht="12" thickBot="1" x14ac:dyDescent="0.25">
      <c r="A13" s="3">
        <v>12</v>
      </c>
      <c r="B13" s="4" t="s">
        <v>184</v>
      </c>
      <c r="C13" s="5"/>
      <c r="D13" s="5"/>
      <c r="E13" s="5"/>
      <c r="F13" s="5"/>
      <c r="G13" s="5"/>
      <c r="H13" s="5"/>
      <c r="I13" s="5"/>
      <c r="J13" s="5"/>
      <c r="K13" s="5"/>
      <c r="L13" s="8">
        <v>37</v>
      </c>
      <c r="M13" s="8">
        <v>40</v>
      </c>
      <c r="N13" s="8">
        <v>41</v>
      </c>
      <c r="O13" s="8"/>
      <c r="P13" s="8"/>
      <c r="Q13" s="8"/>
      <c r="R13" s="6"/>
    </row>
    <row r="18" spans="13:13" x14ac:dyDescent="0.2">
      <c r="M18" s="7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BD0E7-2C1E-4362-9C27-894C3BE89B79}">
  <sheetPr>
    <pageSetUpPr fitToPage="1"/>
  </sheetPr>
  <dimension ref="A1:R150"/>
  <sheetViews>
    <sheetView showGridLines="0" showZeros="0" tabSelected="1" topLeftCell="A92" zoomScale="75" zoomScaleNormal="75" zoomScaleSheetLayoutView="50" workbookViewId="0">
      <selection activeCell="I75" sqref="I75"/>
    </sheetView>
  </sheetViews>
  <sheetFormatPr defaultColWidth="13.28515625" defaultRowHeight="12.75" x14ac:dyDescent="0.2"/>
  <cols>
    <col min="1" max="1" width="20.140625" style="359" customWidth="1"/>
    <col min="2" max="2" width="17.42578125" style="359" customWidth="1"/>
    <col min="3" max="3" width="140" style="359" customWidth="1"/>
    <col min="4" max="4" width="7.85546875" style="359" customWidth="1"/>
    <col min="5" max="6" width="12.5703125" style="359" customWidth="1"/>
    <col min="7" max="8" width="18.5703125" style="359" customWidth="1"/>
    <col min="9" max="9" width="13.28515625" customWidth="1"/>
    <col min="10" max="16384" width="13.28515625" style="344"/>
  </cols>
  <sheetData>
    <row r="1" spans="1:8" customFormat="1" ht="13.5" hidden="1" thickBot="1" x14ac:dyDescent="0.25">
      <c r="A1" s="226" t="s">
        <v>304</v>
      </c>
      <c r="B1" s="227"/>
      <c r="C1" s="228">
        <v>758976.46999999904</v>
      </c>
      <c r="D1" s="229"/>
      <c r="E1" s="230"/>
      <c r="F1" s="230"/>
      <c r="G1" s="231"/>
      <c r="H1" s="232"/>
    </row>
    <row r="2" spans="1:8" customFormat="1" ht="21" hidden="1" thickBot="1" x14ac:dyDescent="0.25">
      <c r="A2" s="233" t="s">
        <v>59</v>
      </c>
      <c r="B2" s="234"/>
      <c r="C2" s="235"/>
      <c r="D2" s="236"/>
      <c r="E2" s="237" t="s">
        <v>318</v>
      </c>
      <c r="F2" s="239"/>
      <c r="G2" s="240"/>
      <c r="H2" s="238"/>
    </row>
    <row r="3" spans="1:8" customFormat="1" ht="13.5" hidden="1" thickBot="1" x14ac:dyDescent="0.25">
      <c r="A3" s="241" t="s">
        <v>58</v>
      </c>
      <c r="B3" s="242"/>
      <c r="C3" s="243">
        <v>1622472.98999999</v>
      </c>
      <c r="D3" s="244"/>
      <c r="E3" s="245"/>
      <c r="F3" s="245"/>
      <c r="G3" s="246"/>
      <c r="H3" s="238"/>
    </row>
    <row r="4" spans="1:8" customFormat="1" ht="16.5" hidden="1" thickBot="1" x14ac:dyDescent="0.25">
      <c r="A4" s="241" t="s">
        <v>58</v>
      </c>
      <c r="B4" s="242"/>
      <c r="C4" s="247" t="s">
        <v>60</v>
      </c>
      <c r="D4" s="248" t="s">
        <v>61</v>
      </c>
      <c r="E4" s="251" t="e">
        <f>#REF!</f>
        <v>#REF!</v>
      </c>
      <c r="F4" s="249"/>
      <c r="G4" s="250"/>
      <c r="H4" s="252"/>
    </row>
    <row r="5" spans="1:8" customFormat="1" ht="16.5" hidden="1" thickBot="1" x14ac:dyDescent="0.25">
      <c r="A5" s="241" t="s">
        <v>58</v>
      </c>
      <c r="B5" s="242"/>
      <c r="C5" s="247" t="s">
        <v>62</v>
      </c>
      <c r="D5" s="248" t="s">
        <v>61</v>
      </c>
      <c r="E5" s="251" t="e">
        <f>#REF!</f>
        <v>#REF!</v>
      </c>
      <c r="F5" s="253"/>
      <c r="G5" s="250"/>
      <c r="H5" s="252"/>
    </row>
    <row r="6" spans="1:8" customFormat="1" ht="16.5" hidden="1" thickBot="1" x14ac:dyDescent="0.25">
      <c r="A6" s="241" t="s">
        <v>58</v>
      </c>
      <c r="B6" s="242"/>
      <c r="C6" s="247" t="s">
        <v>49</v>
      </c>
      <c r="D6" s="248" t="s">
        <v>61</v>
      </c>
      <c r="E6" s="251" t="e">
        <f>#REF!</f>
        <v>#REF!</v>
      </c>
      <c r="F6" s="249"/>
      <c r="G6" s="250"/>
      <c r="H6" s="252"/>
    </row>
    <row r="7" spans="1:8" customFormat="1" ht="16.5" hidden="1" thickBot="1" x14ac:dyDescent="0.25">
      <c r="A7" s="241" t="s">
        <v>58</v>
      </c>
      <c r="B7" s="242"/>
      <c r="C7" s="247" t="s">
        <v>50</v>
      </c>
      <c r="D7" s="248" t="s">
        <v>61</v>
      </c>
      <c r="E7" s="251" t="e">
        <f>#REF!</f>
        <v>#REF!</v>
      </c>
      <c r="F7" s="249"/>
      <c r="G7" s="250"/>
      <c r="H7" s="252"/>
    </row>
    <row r="8" spans="1:8" customFormat="1" ht="16.5" hidden="1" thickBot="1" x14ac:dyDescent="0.25">
      <c r="A8" s="254"/>
      <c r="B8" s="255"/>
      <c r="C8" s="247" t="s">
        <v>51</v>
      </c>
      <c r="D8" s="248" t="s">
        <v>61</v>
      </c>
      <c r="E8" s="251" t="e">
        <f>#REF!</f>
        <v>#REF!</v>
      </c>
      <c r="F8" s="249"/>
      <c r="G8" s="250"/>
      <c r="H8" s="252"/>
    </row>
    <row r="9" spans="1:8" customFormat="1" ht="16.5" hidden="1" thickBot="1" x14ac:dyDescent="0.25">
      <c r="A9" s="241" t="s">
        <v>58</v>
      </c>
      <c r="B9" s="242"/>
      <c r="C9" s="225" t="s">
        <v>325</v>
      </c>
      <c r="D9" s="248" t="s">
        <v>61</v>
      </c>
      <c r="E9" s="256" t="e">
        <f>#REF!</f>
        <v>#REF!</v>
      </c>
      <c r="F9" s="249" t="s">
        <v>326</v>
      </c>
      <c r="G9" s="250"/>
      <c r="H9" s="252"/>
    </row>
    <row r="10" spans="1:8" customFormat="1" ht="16.5" hidden="1" thickBot="1" x14ac:dyDescent="0.25">
      <c r="A10" s="241" t="s">
        <v>58</v>
      </c>
      <c r="B10" s="242"/>
      <c r="C10" s="225" t="s">
        <v>324</v>
      </c>
      <c r="D10" s="248" t="s">
        <v>61</v>
      </c>
      <c r="E10" s="257" t="e">
        <f>#REF!</f>
        <v>#REF!</v>
      </c>
      <c r="F10" s="249" t="s">
        <v>324</v>
      </c>
      <c r="G10" s="250"/>
      <c r="H10" s="252"/>
    </row>
    <row r="11" spans="1:8" customFormat="1" ht="28.5" hidden="1" customHeight="1" thickBot="1" x14ac:dyDescent="0.25">
      <c r="A11" s="258" t="s">
        <v>58</v>
      </c>
      <c r="B11" s="259"/>
      <c r="C11" s="260" t="s">
        <v>52</v>
      </c>
      <c r="D11" s="261" t="s">
        <v>61</v>
      </c>
      <c r="E11" s="264" t="e">
        <f>#REF!</f>
        <v>#REF!</v>
      </c>
      <c r="F11" s="262"/>
      <c r="G11" s="263"/>
      <c r="H11" s="265"/>
    </row>
    <row r="12" spans="1:8" ht="30" customHeight="1" thickBot="1" x14ac:dyDescent="0.25">
      <c r="A12" s="270" t="s">
        <v>21</v>
      </c>
      <c r="B12" s="271"/>
      <c r="C12" s="272"/>
      <c r="D12" s="272"/>
      <c r="E12" s="342"/>
      <c r="F12" s="342"/>
      <c r="G12" s="342"/>
      <c r="H12" s="343"/>
    </row>
    <row r="13" spans="1:8" x14ac:dyDescent="0.2">
      <c r="A13" s="273" t="s">
        <v>22</v>
      </c>
      <c r="B13" s="360"/>
      <c r="C13" s="274" t="s">
        <v>370</v>
      </c>
      <c r="D13" s="275"/>
      <c r="E13" s="293"/>
      <c r="F13" s="293"/>
      <c r="G13" s="302" t="s">
        <v>23</v>
      </c>
      <c r="H13" s="303" t="s">
        <v>371</v>
      </c>
    </row>
    <row r="14" spans="1:8" ht="13.5" thickBot="1" x14ac:dyDescent="0.25">
      <c r="A14" s="276" t="s">
        <v>319</v>
      </c>
      <c r="B14" s="361"/>
      <c r="C14" s="277" t="s">
        <v>369</v>
      </c>
      <c r="D14" s="278"/>
      <c r="E14" s="294"/>
      <c r="F14" s="294"/>
      <c r="G14" s="304" t="s">
        <v>25</v>
      </c>
      <c r="H14" s="305" t="s">
        <v>372</v>
      </c>
    </row>
    <row r="15" spans="1:8" ht="15" x14ac:dyDescent="0.2">
      <c r="A15" s="279" t="s">
        <v>26</v>
      </c>
      <c r="B15" s="280" t="s">
        <v>327</v>
      </c>
      <c r="C15" s="281" t="s">
        <v>27</v>
      </c>
      <c r="D15" s="282" t="s">
        <v>28</v>
      </c>
      <c r="E15" s="295" t="s">
        <v>29</v>
      </c>
      <c r="F15" s="296"/>
      <c r="G15" s="306"/>
      <c r="H15" s="307"/>
    </row>
    <row r="16" spans="1:8" ht="26.25" thickBot="1" x14ac:dyDescent="0.25">
      <c r="A16" s="339" t="s">
        <v>210</v>
      </c>
      <c r="B16" s="283"/>
      <c r="C16" s="284"/>
      <c r="D16" s="285"/>
      <c r="E16" s="297" t="s">
        <v>30</v>
      </c>
      <c r="F16" s="298" t="s">
        <v>31</v>
      </c>
      <c r="G16" s="308" t="s">
        <v>33</v>
      </c>
      <c r="H16" s="309" t="s">
        <v>32</v>
      </c>
    </row>
    <row r="17" spans="1:8" ht="13.5" thickBot="1" x14ac:dyDescent="0.25">
      <c r="A17" s="286">
        <v>1</v>
      </c>
      <c r="B17" s="287"/>
      <c r="C17" s="340" t="s">
        <v>125</v>
      </c>
      <c r="D17" s="341"/>
      <c r="E17" s="299"/>
      <c r="F17" s="299"/>
      <c r="G17" s="310"/>
      <c r="H17" s="311">
        <v>50105</v>
      </c>
    </row>
    <row r="18" spans="1:8" x14ac:dyDescent="0.2">
      <c r="A18" s="288" t="s">
        <v>84</v>
      </c>
      <c r="B18" s="289"/>
      <c r="C18" s="290" t="s">
        <v>199</v>
      </c>
      <c r="D18" s="291"/>
      <c r="E18" s="300"/>
      <c r="F18" s="301"/>
      <c r="G18" s="312"/>
      <c r="H18" s="313"/>
    </row>
    <row r="19" spans="1:8" x14ac:dyDescent="0.2">
      <c r="A19" s="288" t="s">
        <v>200</v>
      </c>
      <c r="B19" s="289"/>
      <c r="C19" s="290" t="s">
        <v>296</v>
      </c>
      <c r="D19" s="292"/>
      <c r="E19" s="300"/>
      <c r="F19" s="301"/>
      <c r="G19" s="312"/>
      <c r="H19" s="313"/>
    </row>
    <row r="20" spans="1:8" x14ac:dyDescent="0.2">
      <c r="A20" s="288" t="s">
        <v>44</v>
      </c>
      <c r="B20" s="289" t="s">
        <v>312</v>
      </c>
      <c r="C20" s="314" t="s">
        <v>92</v>
      </c>
      <c r="D20" s="291" t="s">
        <v>43</v>
      </c>
      <c r="E20" s="315">
        <v>1440.01</v>
      </c>
      <c r="F20" s="315">
        <v>0.65</v>
      </c>
      <c r="G20" s="316">
        <v>936.01</v>
      </c>
      <c r="H20" s="313"/>
    </row>
    <row r="21" spans="1:8" x14ac:dyDescent="0.2">
      <c r="A21" s="288" t="s">
        <v>201</v>
      </c>
      <c r="B21" s="289"/>
      <c r="C21" s="290" t="s">
        <v>57</v>
      </c>
      <c r="D21" s="291"/>
      <c r="E21" s="300"/>
      <c r="F21" s="301"/>
      <c r="G21" s="312"/>
      <c r="H21" s="313"/>
    </row>
    <row r="22" spans="1:8" x14ac:dyDescent="0.2">
      <c r="A22" s="288">
        <v>73686</v>
      </c>
      <c r="B22" s="289" t="s">
        <v>313</v>
      </c>
      <c r="C22" s="314" t="s">
        <v>101</v>
      </c>
      <c r="D22" s="291" t="s">
        <v>43</v>
      </c>
      <c r="E22" s="315">
        <v>1170.3599999999999</v>
      </c>
      <c r="F22" s="315">
        <v>28.6</v>
      </c>
      <c r="G22" s="316">
        <v>33472.300000000003</v>
      </c>
      <c r="H22" s="313"/>
    </row>
    <row r="23" spans="1:8" x14ac:dyDescent="0.2">
      <c r="A23" s="288" t="s">
        <v>202</v>
      </c>
      <c r="B23" s="289"/>
      <c r="C23" s="290" t="s">
        <v>90</v>
      </c>
      <c r="D23" s="291"/>
      <c r="E23" s="300"/>
      <c r="F23" s="301"/>
      <c r="G23" s="312"/>
      <c r="H23" s="313"/>
    </row>
    <row r="24" spans="1:8" x14ac:dyDescent="0.2">
      <c r="A24" s="288">
        <v>72898</v>
      </c>
      <c r="B24" s="289" t="s">
        <v>312</v>
      </c>
      <c r="C24" s="314" t="s">
        <v>104</v>
      </c>
      <c r="D24" s="291" t="s">
        <v>47</v>
      </c>
      <c r="E24" s="315">
        <v>339.91</v>
      </c>
      <c r="F24" s="315">
        <v>4.04</v>
      </c>
      <c r="G24" s="316">
        <v>1373.24</v>
      </c>
      <c r="H24" s="313"/>
    </row>
    <row r="25" spans="1:8" x14ac:dyDescent="0.2">
      <c r="A25" s="317" t="s">
        <v>88</v>
      </c>
      <c r="B25" s="318"/>
      <c r="C25" s="345" t="s">
        <v>203</v>
      </c>
      <c r="D25" s="291"/>
      <c r="E25" s="300"/>
      <c r="F25" s="301"/>
      <c r="G25" s="312"/>
      <c r="H25" s="313"/>
    </row>
    <row r="26" spans="1:8" x14ac:dyDescent="0.2">
      <c r="A26" s="317" t="s">
        <v>204</v>
      </c>
      <c r="B26" s="318"/>
      <c r="C26" s="345" t="s">
        <v>85</v>
      </c>
      <c r="D26" s="291"/>
      <c r="E26" s="300"/>
      <c r="F26" s="301"/>
      <c r="G26" s="312"/>
      <c r="H26" s="313"/>
    </row>
    <row r="27" spans="1:8" x14ac:dyDescent="0.2">
      <c r="A27" s="317" t="s">
        <v>205</v>
      </c>
      <c r="B27" s="318"/>
      <c r="C27" s="345" t="s">
        <v>91</v>
      </c>
      <c r="D27" s="291"/>
      <c r="E27" s="300"/>
      <c r="F27" s="301"/>
      <c r="G27" s="312"/>
      <c r="H27" s="313"/>
    </row>
    <row r="28" spans="1:8" x14ac:dyDescent="0.2">
      <c r="A28" s="317" t="s">
        <v>206</v>
      </c>
      <c r="B28" s="318"/>
      <c r="C28" s="345" t="s">
        <v>86</v>
      </c>
      <c r="D28" s="291"/>
      <c r="E28" s="300"/>
      <c r="F28" s="301"/>
      <c r="G28" s="312"/>
      <c r="H28" s="313"/>
    </row>
    <row r="29" spans="1:8" x14ac:dyDescent="0.2">
      <c r="A29" s="317" t="s">
        <v>45</v>
      </c>
      <c r="B29" s="319" t="s">
        <v>312</v>
      </c>
      <c r="C29" s="314" t="s">
        <v>100</v>
      </c>
      <c r="D29" s="291" t="s">
        <v>43</v>
      </c>
      <c r="E29" s="315">
        <v>57.5</v>
      </c>
      <c r="F29" s="315">
        <v>63.95</v>
      </c>
      <c r="G29" s="316">
        <v>3677.13</v>
      </c>
      <c r="H29" s="313"/>
    </row>
    <row r="30" spans="1:8" x14ac:dyDescent="0.2">
      <c r="A30" s="317" t="s">
        <v>207</v>
      </c>
      <c r="B30" s="318"/>
      <c r="C30" s="345" t="s">
        <v>34</v>
      </c>
      <c r="D30" s="291"/>
      <c r="E30" s="300"/>
      <c r="F30" s="301"/>
      <c r="G30" s="312"/>
      <c r="H30" s="313"/>
    </row>
    <row r="31" spans="1:8" x14ac:dyDescent="0.2">
      <c r="A31" s="317" t="s">
        <v>293</v>
      </c>
      <c r="B31" s="320" t="s">
        <v>294</v>
      </c>
      <c r="C31" s="314" t="s">
        <v>292</v>
      </c>
      <c r="D31" s="291" t="s">
        <v>55</v>
      </c>
      <c r="E31" s="315">
        <v>12</v>
      </c>
      <c r="F31" s="315">
        <v>582.91999999999996</v>
      </c>
      <c r="G31" s="316">
        <v>6995.04</v>
      </c>
      <c r="H31" s="313"/>
    </row>
    <row r="32" spans="1:8" x14ac:dyDescent="0.2">
      <c r="A32" s="317" t="s">
        <v>208</v>
      </c>
      <c r="B32" s="318"/>
      <c r="C32" s="345" t="s">
        <v>87</v>
      </c>
      <c r="D32" s="291"/>
      <c r="E32" s="300"/>
      <c r="F32" s="301"/>
      <c r="G32" s="312"/>
      <c r="H32" s="313"/>
    </row>
    <row r="33" spans="1:8" ht="13.5" thickBot="1" x14ac:dyDescent="0.25">
      <c r="A33" s="317" t="s">
        <v>53</v>
      </c>
      <c r="B33" s="319" t="s">
        <v>312</v>
      </c>
      <c r="C33" s="314" t="s">
        <v>54</v>
      </c>
      <c r="D33" s="291" t="s">
        <v>43</v>
      </c>
      <c r="E33" s="315">
        <v>8</v>
      </c>
      <c r="F33" s="315">
        <v>456.41</v>
      </c>
      <c r="G33" s="316">
        <v>3651.28</v>
      </c>
      <c r="H33" s="313"/>
    </row>
    <row r="34" spans="1:8" ht="13.5" thickBot="1" x14ac:dyDescent="0.25">
      <c r="A34" s="286" t="s">
        <v>126</v>
      </c>
      <c r="B34" s="287"/>
      <c r="C34" s="340" t="s">
        <v>127</v>
      </c>
      <c r="D34" s="341"/>
      <c r="E34" s="299"/>
      <c r="F34" s="299"/>
      <c r="G34" s="310"/>
      <c r="H34" s="311">
        <v>39037.31</v>
      </c>
    </row>
    <row r="35" spans="1:8" x14ac:dyDescent="0.2">
      <c r="A35" s="317" t="s">
        <v>89</v>
      </c>
      <c r="B35" s="321"/>
      <c r="C35" s="346" t="s">
        <v>167</v>
      </c>
      <c r="D35" s="291"/>
      <c r="E35" s="322"/>
      <c r="F35" s="323"/>
      <c r="G35" s="324"/>
      <c r="H35" s="313"/>
    </row>
    <row r="36" spans="1:8" x14ac:dyDescent="0.2">
      <c r="A36" s="288" t="s">
        <v>168</v>
      </c>
      <c r="B36" s="321"/>
      <c r="C36" s="346" t="s">
        <v>65</v>
      </c>
      <c r="D36" s="292"/>
      <c r="E36" s="322"/>
      <c r="F36" s="323"/>
      <c r="G36" s="324"/>
      <c r="H36" s="313"/>
    </row>
    <row r="37" spans="1:8" x14ac:dyDescent="0.2">
      <c r="A37" s="317">
        <v>93358</v>
      </c>
      <c r="B37" s="319" t="s">
        <v>312</v>
      </c>
      <c r="C37" s="314" t="s">
        <v>314</v>
      </c>
      <c r="D37" s="291" t="s">
        <v>47</v>
      </c>
      <c r="E37" s="315">
        <v>22.4</v>
      </c>
      <c r="F37" s="315">
        <v>87.69</v>
      </c>
      <c r="G37" s="316">
        <v>1964.26</v>
      </c>
      <c r="H37" s="313"/>
    </row>
    <row r="38" spans="1:8" x14ac:dyDescent="0.2">
      <c r="A38" s="317" t="s">
        <v>169</v>
      </c>
      <c r="B38" s="321"/>
      <c r="C38" s="346" t="s">
        <v>67</v>
      </c>
      <c r="D38" s="291"/>
      <c r="E38" s="322"/>
      <c r="F38" s="323"/>
      <c r="G38" s="324"/>
      <c r="H38" s="313"/>
    </row>
    <row r="39" spans="1:8" x14ac:dyDescent="0.2">
      <c r="A39" s="317" t="s">
        <v>39</v>
      </c>
      <c r="B39" s="319" t="s">
        <v>312</v>
      </c>
      <c r="C39" s="314" t="s">
        <v>102</v>
      </c>
      <c r="D39" s="291" t="s">
        <v>47</v>
      </c>
      <c r="E39" s="315">
        <v>339.91</v>
      </c>
      <c r="F39" s="315">
        <v>1.7</v>
      </c>
      <c r="G39" s="316">
        <v>577.85</v>
      </c>
      <c r="H39" s="313"/>
    </row>
    <row r="40" spans="1:8" x14ac:dyDescent="0.2">
      <c r="A40" s="317" t="s">
        <v>170</v>
      </c>
      <c r="B40" s="321"/>
      <c r="C40" s="346" t="s">
        <v>68</v>
      </c>
      <c r="D40" s="291"/>
      <c r="E40" s="322"/>
      <c r="F40" s="323"/>
      <c r="G40" s="324"/>
      <c r="H40" s="313"/>
    </row>
    <row r="41" spans="1:8" x14ac:dyDescent="0.2">
      <c r="A41" s="317">
        <v>97084</v>
      </c>
      <c r="B41" s="319" t="s">
        <v>312</v>
      </c>
      <c r="C41" s="314" t="s">
        <v>298</v>
      </c>
      <c r="D41" s="291" t="s">
        <v>43</v>
      </c>
      <c r="E41" s="315">
        <v>1216.01</v>
      </c>
      <c r="F41" s="315">
        <v>0.7</v>
      </c>
      <c r="G41" s="316">
        <v>851.21</v>
      </c>
      <c r="H41" s="313"/>
    </row>
    <row r="42" spans="1:8" x14ac:dyDescent="0.2">
      <c r="A42" s="317" t="s">
        <v>63</v>
      </c>
      <c r="B42" s="319"/>
      <c r="C42" s="314" t="s">
        <v>6</v>
      </c>
      <c r="D42" s="291"/>
      <c r="E42" s="322"/>
      <c r="F42" s="323"/>
      <c r="G42" s="324"/>
      <c r="H42" s="313"/>
    </row>
    <row r="43" spans="1:8" x14ac:dyDescent="0.2">
      <c r="A43" s="317" t="s">
        <v>171</v>
      </c>
      <c r="B43" s="319"/>
      <c r="C43" s="314" t="s">
        <v>7</v>
      </c>
      <c r="D43" s="291"/>
      <c r="E43" s="325"/>
      <c r="F43" s="325"/>
      <c r="G43" s="326"/>
      <c r="H43" s="313"/>
    </row>
    <row r="44" spans="1:8" x14ac:dyDescent="0.2">
      <c r="A44" s="317" t="s">
        <v>41</v>
      </c>
      <c r="B44" s="319" t="s">
        <v>312</v>
      </c>
      <c r="C44" s="314" t="s">
        <v>120</v>
      </c>
      <c r="D44" s="291" t="s">
        <v>43</v>
      </c>
      <c r="E44" s="315">
        <v>783</v>
      </c>
      <c r="F44" s="315">
        <v>6.68</v>
      </c>
      <c r="G44" s="316">
        <v>5230.4399999999996</v>
      </c>
      <c r="H44" s="313"/>
    </row>
    <row r="45" spans="1:8" x14ac:dyDescent="0.2">
      <c r="A45" s="317" t="s">
        <v>172</v>
      </c>
      <c r="B45" s="319"/>
      <c r="C45" s="314" t="s">
        <v>8</v>
      </c>
      <c r="D45" s="291"/>
      <c r="E45" s="325"/>
      <c r="F45" s="325"/>
      <c r="G45" s="326"/>
      <c r="H45" s="313"/>
    </row>
    <row r="46" spans="1:8" x14ac:dyDescent="0.2">
      <c r="A46" s="317" t="s">
        <v>40</v>
      </c>
      <c r="B46" s="319" t="s">
        <v>312</v>
      </c>
      <c r="C46" s="314" t="s">
        <v>121</v>
      </c>
      <c r="D46" s="291" t="s">
        <v>46</v>
      </c>
      <c r="E46" s="315">
        <v>144</v>
      </c>
      <c r="F46" s="315">
        <v>34.58</v>
      </c>
      <c r="G46" s="316">
        <v>4979.5200000000004</v>
      </c>
      <c r="H46" s="313"/>
    </row>
    <row r="47" spans="1:8" x14ac:dyDescent="0.2">
      <c r="A47" s="317" t="s">
        <v>64</v>
      </c>
      <c r="B47" s="319"/>
      <c r="C47" s="314" t="s">
        <v>9</v>
      </c>
      <c r="D47" s="291"/>
      <c r="E47" s="325"/>
      <c r="F47" s="325"/>
      <c r="G47" s="326"/>
      <c r="H47" s="313"/>
    </row>
    <row r="48" spans="1:8" x14ac:dyDescent="0.2">
      <c r="A48" s="317" t="s">
        <v>173</v>
      </c>
      <c r="B48" s="319"/>
      <c r="C48" s="314" t="s">
        <v>10</v>
      </c>
      <c r="D48" s="291"/>
      <c r="E48" s="325"/>
      <c r="F48" s="325"/>
      <c r="G48" s="326"/>
      <c r="H48" s="313"/>
    </row>
    <row r="49" spans="1:8" ht="25.5" x14ac:dyDescent="0.2">
      <c r="A49" s="317">
        <v>97905</v>
      </c>
      <c r="B49" s="319" t="s">
        <v>312</v>
      </c>
      <c r="C49" s="314" t="s">
        <v>306</v>
      </c>
      <c r="D49" s="291" t="s">
        <v>42</v>
      </c>
      <c r="E49" s="315">
        <v>1</v>
      </c>
      <c r="F49" s="315">
        <v>235.89</v>
      </c>
      <c r="G49" s="316">
        <v>235.89</v>
      </c>
      <c r="H49" s="313"/>
    </row>
    <row r="50" spans="1:8" ht="25.5" x14ac:dyDescent="0.2">
      <c r="A50" s="317">
        <v>97906</v>
      </c>
      <c r="B50" s="319" t="s">
        <v>312</v>
      </c>
      <c r="C50" s="314" t="s">
        <v>307</v>
      </c>
      <c r="D50" s="291" t="s">
        <v>42</v>
      </c>
      <c r="E50" s="315">
        <v>4</v>
      </c>
      <c r="F50" s="315">
        <v>439.59</v>
      </c>
      <c r="G50" s="316">
        <v>1758.36</v>
      </c>
      <c r="H50" s="313"/>
    </row>
    <row r="51" spans="1:8" x14ac:dyDescent="0.2">
      <c r="A51" s="347">
        <v>83667</v>
      </c>
      <c r="B51" s="349" t="s">
        <v>312</v>
      </c>
      <c r="C51" s="350" t="s">
        <v>328</v>
      </c>
      <c r="D51" s="351" t="s">
        <v>47</v>
      </c>
      <c r="E51" s="315">
        <v>23.86</v>
      </c>
      <c r="F51" s="315">
        <v>136.4</v>
      </c>
      <c r="G51" s="328">
        <v>3254.5</v>
      </c>
      <c r="H51" s="313"/>
    </row>
    <row r="52" spans="1:8" x14ac:dyDescent="0.2">
      <c r="A52" s="347">
        <v>83668</v>
      </c>
      <c r="B52" s="349" t="s">
        <v>312</v>
      </c>
      <c r="C52" s="350" t="s">
        <v>329</v>
      </c>
      <c r="D52" s="351" t="s">
        <v>47</v>
      </c>
      <c r="E52" s="315">
        <v>55.61</v>
      </c>
      <c r="F52" s="315">
        <v>119.06</v>
      </c>
      <c r="G52" s="328">
        <v>6620.93</v>
      </c>
      <c r="H52" s="313"/>
    </row>
    <row r="53" spans="1:8" ht="13.5" thickBot="1" x14ac:dyDescent="0.25">
      <c r="A53" s="347">
        <v>83683</v>
      </c>
      <c r="B53" s="349" t="s">
        <v>312</v>
      </c>
      <c r="C53" s="350" t="s">
        <v>330</v>
      </c>
      <c r="D53" s="351" t="s">
        <v>47</v>
      </c>
      <c r="E53" s="315">
        <v>101.56</v>
      </c>
      <c r="F53" s="315">
        <v>133.56</v>
      </c>
      <c r="G53" s="328">
        <v>13564.35</v>
      </c>
      <c r="H53" s="313"/>
    </row>
    <row r="54" spans="1:8" ht="13.5" thickBot="1" x14ac:dyDescent="0.25">
      <c r="A54" s="286" t="s">
        <v>128</v>
      </c>
      <c r="B54" s="287"/>
      <c r="C54" s="340" t="s">
        <v>71</v>
      </c>
      <c r="D54" s="341"/>
      <c r="E54" s="299"/>
      <c r="F54" s="299"/>
      <c r="G54" s="310"/>
      <c r="H54" s="311">
        <v>4448.22</v>
      </c>
    </row>
    <row r="55" spans="1:8" x14ac:dyDescent="0.2">
      <c r="A55" s="317" t="s">
        <v>66</v>
      </c>
      <c r="B55" s="319"/>
      <c r="C55" s="314" t="s">
        <v>72</v>
      </c>
      <c r="D55" s="291"/>
      <c r="E55" s="329"/>
      <c r="F55" s="330"/>
      <c r="G55" s="324"/>
      <c r="H55" s="313"/>
    </row>
    <row r="56" spans="1:8" ht="26.25" thickBot="1" x14ac:dyDescent="0.25">
      <c r="A56" s="317">
        <v>98229</v>
      </c>
      <c r="B56" s="319" t="s">
        <v>312</v>
      </c>
      <c r="C56" s="314" t="s">
        <v>297</v>
      </c>
      <c r="D56" s="291" t="s">
        <v>46</v>
      </c>
      <c r="E56" s="315">
        <v>51.3</v>
      </c>
      <c r="F56" s="315">
        <v>86.71</v>
      </c>
      <c r="G56" s="316">
        <v>4448.22</v>
      </c>
      <c r="H56" s="313"/>
    </row>
    <row r="57" spans="1:8" ht="13.5" thickBot="1" x14ac:dyDescent="0.25">
      <c r="A57" s="286" t="s">
        <v>129</v>
      </c>
      <c r="B57" s="287"/>
      <c r="C57" s="340" t="s">
        <v>130</v>
      </c>
      <c r="D57" s="341"/>
      <c r="E57" s="299"/>
      <c r="F57" s="299"/>
      <c r="G57" s="310"/>
      <c r="H57" s="311">
        <v>6963.829999999999</v>
      </c>
    </row>
    <row r="58" spans="1:8" x14ac:dyDescent="0.2">
      <c r="A58" s="288" t="s">
        <v>69</v>
      </c>
      <c r="B58" s="321"/>
      <c r="C58" s="346" t="s">
        <v>73</v>
      </c>
      <c r="D58" s="292"/>
      <c r="E58" s="322"/>
      <c r="F58" s="323"/>
      <c r="G58" s="324"/>
      <c r="H58" s="313"/>
    </row>
    <row r="59" spans="1:8" x14ac:dyDescent="0.2">
      <c r="A59" s="288" t="s">
        <v>103</v>
      </c>
      <c r="B59" s="321"/>
      <c r="C59" s="346" t="s">
        <v>74</v>
      </c>
      <c r="D59" s="292"/>
      <c r="E59" s="322"/>
      <c r="F59" s="323"/>
      <c r="G59" s="324"/>
      <c r="H59" s="313"/>
    </row>
    <row r="60" spans="1:8" x14ac:dyDescent="0.2">
      <c r="A60" s="317">
        <v>5970</v>
      </c>
      <c r="B60" s="319" t="s">
        <v>313</v>
      </c>
      <c r="C60" s="314" t="s">
        <v>105</v>
      </c>
      <c r="D60" s="291" t="s">
        <v>43</v>
      </c>
      <c r="E60" s="315">
        <v>48.38</v>
      </c>
      <c r="F60" s="315">
        <v>79.89</v>
      </c>
      <c r="G60" s="316">
        <v>3865.08</v>
      </c>
      <c r="H60" s="313"/>
    </row>
    <row r="61" spans="1:8" x14ac:dyDescent="0.2">
      <c r="A61" s="317" t="s">
        <v>70</v>
      </c>
      <c r="B61" s="319"/>
      <c r="C61" s="314" t="s">
        <v>35</v>
      </c>
      <c r="D61" s="291"/>
      <c r="E61" s="322"/>
      <c r="F61" s="323"/>
      <c r="G61" s="324"/>
      <c r="H61" s="313"/>
    </row>
    <row r="62" spans="1:8" x14ac:dyDescent="0.2">
      <c r="A62" s="317" t="s">
        <v>131</v>
      </c>
      <c r="B62" s="319"/>
      <c r="C62" s="314" t="s">
        <v>299</v>
      </c>
      <c r="D62" s="291"/>
      <c r="E62" s="322"/>
      <c r="F62" s="323"/>
      <c r="G62" s="324"/>
      <c r="H62" s="313"/>
    </row>
    <row r="63" spans="1:8" x14ac:dyDescent="0.2">
      <c r="A63" s="317" t="s">
        <v>36</v>
      </c>
      <c r="B63" s="319" t="s">
        <v>312</v>
      </c>
      <c r="C63" s="314" t="s">
        <v>106</v>
      </c>
      <c r="D63" s="291" t="s">
        <v>42</v>
      </c>
      <c r="E63" s="315">
        <v>2.71</v>
      </c>
      <c r="F63" s="315">
        <v>663.86</v>
      </c>
      <c r="G63" s="316">
        <v>1799.06</v>
      </c>
      <c r="H63" s="313"/>
    </row>
    <row r="64" spans="1:8" x14ac:dyDescent="0.2">
      <c r="A64" s="288" t="s">
        <v>132</v>
      </c>
      <c r="B64" s="321"/>
      <c r="C64" s="346" t="s">
        <v>98</v>
      </c>
      <c r="D64" s="292"/>
      <c r="E64" s="322"/>
      <c r="F64" s="323"/>
      <c r="G64" s="324"/>
      <c r="H64" s="313"/>
    </row>
    <row r="65" spans="1:8" x14ac:dyDescent="0.2">
      <c r="A65" s="331" t="s">
        <v>133</v>
      </c>
      <c r="B65" s="332"/>
      <c r="C65" s="346" t="s">
        <v>79</v>
      </c>
      <c r="D65" s="291"/>
      <c r="E65" s="322"/>
      <c r="F65" s="323"/>
      <c r="G65" s="324"/>
      <c r="H65" s="313"/>
    </row>
    <row r="66" spans="1:8" x14ac:dyDescent="0.2">
      <c r="A66" s="331">
        <v>94963</v>
      </c>
      <c r="B66" s="320" t="s">
        <v>312</v>
      </c>
      <c r="C66" s="314" t="s">
        <v>107</v>
      </c>
      <c r="D66" s="291" t="s">
        <v>47</v>
      </c>
      <c r="E66" s="315">
        <v>2.71</v>
      </c>
      <c r="F66" s="315">
        <v>332.16</v>
      </c>
      <c r="G66" s="316">
        <v>900.15</v>
      </c>
      <c r="H66" s="313"/>
    </row>
    <row r="67" spans="1:8" x14ac:dyDescent="0.2">
      <c r="A67" s="331" t="s">
        <v>134</v>
      </c>
      <c r="B67" s="332"/>
      <c r="C67" s="346" t="s">
        <v>80</v>
      </c>
      <c r="D67" s="291"/>
      <c r="E67" s="322"/>
      <c r="F67" s="323"/>
      <c r="G67" s="324"/>
      <c r="H67" s="313"/>
    </row>
    <row r="68" spans="1:8" x14ac:dyDescent="0.2">
      <c r="A68" s="331" t="s">
        <v>135</v>
      </c>
      <c r="B68" s="320"/>
      <c r="C68" s="345" t="s">
        <v>108</v>
      </c>
      <c r="D68" s="291"/>
      <c r="E68" s="300"/>
      <c r="F68" s="301"/>
      <c r="G68" s="312"/>
      <c r="H68" s="313"/>
    </row>
    <row r="69" spans="1:8" ht="13.5" thickBot="1" x14ac:dyDescent="0.25">
      <c r="A69" s="331" t="s">
        <v>109</v>
      </c>
      <c r="B69" s="320" t="s">
        <v>312</v>
      </c>
      <c r="C69" s="314" t="s">
        <v>110</v>
      </c>
      <c r="D69" s="291" t="s">
        <v>47</v>
      </c>
      <c r="E69" s="315">
        <v>2.71</v>
      </c>
      <c r="F69" s="315">
        <v>147.43</v>
      </c>
      <c r="G69" s="316">
        <v>399.54</v>
      </c>
      <c r="H69" s="313"/>
    </row>
    <row r="70" spans="1:8" ht="13.5" thickBot="1" x14ac:dyDescent="0.25">
      <c r="A70" s="286" t="s">
        <v>136</v>
      </c>
      <c r="B70" s="287"/>
      <c r="C70" s="340" t="s">
        <v>137</v>
      </c>
      <c r="D70" s="341"/>
      <c r="E70" s="299"/>
      <c r="F70" s="299"/>
      <c r="G70" s="310"/>
      <c r="H70" s="311">
        <v>54054</v>
      </c>
    </row>
    <row r="71" spans="1:8" ht="26.25" thickBot="1" x14ac:dyDescent="0.25">
      <c r="A71" s="347" t="s">
        <v>58</v>
      </c>
      <c r="B71" s="349" t="s">
        <v>331</v>
      </c>
      <c r="C71" s="350" t="s">
        <v>332</v>
      </c>
      <c r="D71" s="351" t="s">
        <v>43</v>
      </c>
      <c r="E71" s="315">
        <v>756</v>
      </c>
      <c r="F71" s="315">
        <v>71.5</v>
      </c>
      <c r="G71" s="333">
        <v>54054</v>
      </c>
      <c r="H71" s="313"/>
    </row>
    <row r="72" spans="1:8" ht="13.5" thickBot="1" x14ac:dyDescent="0.25">
      <c r="A72" s="286" t="s">
        <v>141</v>
      </c>
      <c r="B72" s="287"/>
      <c r="C72" s="340" t="s">
        <v>211</v>
      </c>
      <c r="D72" s="341"/>
      <c r="E72" s="299"/>
      <c r="F72" s="299"/>
      <c r="G72" s="310"/>
      <c r="H72" s="311">
        <v>42326.909999999996</v>
      </c>
    </row>
    <row r="73" spans="1:8" x14ac:dyDescent="0.2">
      <c r="A73" s="317" t="s">
        <v>142</v>
      </c>
      <c r="B73" s="319"/>
      <c r="C73" s="314" t="s">
        <v>145</v>
      </c>
      <c r="D73" s="291"/>
      <c r="E73" s="334"/>
      <c r="F73" s="325"/>
      <c r="G73" s="326"/>
      <c r="H73" s="313"/>
    </row>
    <row r="74" spans="1:8" x14ac:dyDescent="0.2">
      <c r="A74" s="317" t="s">
        <v>146</v>
      </c>
      <c r="B74" s="319"/>
      <c r="C74" s="314" t="s">
        <v>16</v>
      </c>
      <c r="D74" s="291"/>
      <c r="E74" s="334"/>
      <c r="F74" s="325"/>
      <c r="G74" s="326"/>
      <c r="H74" s="313"/>
    </row>
    <row r="75" spans="1:8" x14ac:dyDescent="0.2">
      <c r="A75" s="317" t="s">
        <v>305</v>
      </c>
      <c r="B75" s="319" t="s">
        <v>295</v>
      </c>
      <c r="C75" s="314" t="s">
        <v>375</v>
      </c>
      <c r="D75" s="291" t="s">
        <v>42</v>
      </c>
      <c r="E75" s="334">
        <v>1</v>
      </c>
      <c r="F75" s="334">
        <v>1572.83</v>
      </c>
      <c r="G75" s="326">
        <v>1572.83</v>
      </c>
      <c r="H75" s="313"/>
    </row>
    <row r="76" spans="1:8" x14ac:dyDescent="0.2">
      <c r="A76" s="317" t="s">
        <v>147</v>
      </c>
      <c r="B76" s="319"/>
      <c r="C76" s="314" t="s">
        <v>17</v>
      </c>
      <c r="D76" s="291"/>
      <c r="E76" s="334"/>
      <c r="F76" s="325"/>
      <c r="G76" s="326"/>
      <c r="H76" s="313"/>
    </row>
    <row r="77" spans="1:8" x14ac:dyDescent="0.2">
      <c r="A77" s="317" t="s">
        <v>148</v>
      </c>
      <c r="B77" s="319"/>
      <c r="C77" s="314" t="s">
        <v>93</v>
      </c>
      <c r="D77" s="291"/>
      <c r="E77" s="334"/>
      <c r="F77" s="325"/>
      <c r="G77" s="326"/>
      <c r="H77" s="313"/>
    </row>
    <row r="78" spans="1:8" ht="25.5" x14ac:dyDescent="0.2">
      <c r="A78" s="317">
        <v>91854</v>
      </c>
      <c r="B78" s="319" t="s">
        <v>312</v>
      </c>
      <c r="C78" s="314" t="s">
        <v>111</v>
      </c>
      <c r="D78" s="291" t="s">
        <v>46</v>
      </c>
      <c r="E78" s="334">
        <v>10</v>
      </c>
      <c r="F78" s="334">
        <v>9.4</v>
      </c>
      <c r="G78" s="326">
        <v>94</v>
      </c>
      <c r="H78" s="313"/>
    </row>
    <row r="79" spans="1:8" x14ac:dyDescent="0.2">
      <c r="A79" s="317" t="s">
        <v>149</v>
      </c>
      <c r="B79" s="319"/>
      <c r="C79" s="314" t="s">
        <v>94</v>
      </c>
      <c r="D79" s="291"/>
      <c r="E79" s="334"/>
      <c r="F79" s="325"/>
      <c r="G79" s="326"/>
      <c r="H79" s="313"/>
    </row>
    <row r="80" spans="1:8" ht="25.5" x14ac:dyDescent="0.2">
      <c r="A80" s="317">
        <v>91864</v>
      </c>
      <c r="B80" s="319" t="s">
        <v>312</v>
      </c>
      <c r="C80" s="314" t="s">
        <v>112</v>
      </c>
      <c r="D80" s="291" t="s">
        <v>46</v>
      </c>
      <c r="E80" s="334">
        <v>123</v>
      </c>
      <c r="F80" s="334">
        <v>14.4</v>
      </c>
      <c r="G80" s="326">
        <v>1771.2</v>
      </c>
      <c r="H80" s="313"/>
    </row>
    <row r="81" spans="1:8" x14ac:dyDescent="0.2">
      <c r="A81" s="317" t="s">
        <v>150</v>
      </c>
      <c r="B81" s="319"/>
      <c r="C81" s="314" t="s">
        <v>95</v>
      </c>
      <c r="D81" s="291"/>
      <c r="E81" s="334"/>
      <c r="F81" s="325"/>
      <c r="G81" s="326"/>
      <c r="H81" s="313"/>
    </row>
    <row r="82" spans="1:8" ht="25.5" x14ac:dyDescent="0.2">
      <c r="A82" s="317">
        <v>95745</v>
      </c>
      <c r="B82" s="319" t="s">
        <v>312</v>
      </c>
      <c r="C82" s="314" t="s">
        <v>315</v>
      </c>
      <c r="D82" s="291" t="s">
        <v>46</v>
      </c>
      <c r="E82" s="334">
        <v>60</v>
      </c>
      <c r="F82" s="334">
        <v>17.52</v>
      </c>
      <c r="G82" s="326">
        <v>1051.2</v>
      </c>
      <c r="H82" s="313"/>
    </row>
    <row r="83" spans="1:8" ht="25.5" x14ac:dyDescent="0.2">
      <c r="A83" s="317">
        <v>95753</v>
      </c>
      <c r="B83" s="319" t="s">
        <v>312</v>
      </c>
      <c r="C83" s="314" t="s">
        <v>301</v>
      </c>
      <c r="D83" s="291" t="s">
        <v>42</v>
      </c>
      <c r="E83" s="334">
        <v>12</v>
      </c>
      <c r="F83" s="334">
        <v>6.81</v>
      </c>
      <c r="G83" s="326">
        <v>81.72</v>
      </c>
      <c r="H83" s="313"/>
    </row>
    <row r="84" spans="1:8" x14ac:dyDescent="0.2">
      <c r="A84" s="317" t="s">
        <v>151</v>
      </c>
      <c r="B84" s="319"/>
      <c r="C84" s="314" t="s">
        <v>96</v>
      </c>
      <c r="D84" s="291"/>
      <c r="E84" s="334"/>
      <c r="F84" s="325"/>
      <c r="G84" s="326"/>
      <c r="H84" s="313"/>
    </row>
    <row r="85" spans="1:8" x14ac:dyDescent="0.2">
      <c r="A85" s="317">
        <v>97667</v>
      </c>
      <c r="B85" s="319" t="s">
        <v>312</v>
      </c>
      <c r="C85" s="314" t="s">
        <v>300</v>
      </c>
      <c r="D85" s="291" t="s">
        <v>46</v>
      </c>
      <c r="E85" s="315">
        <v>20</v>
      </c>
      <c r="F85" s="315">
        <v>8.2200000000000006</v>
      </c>
      <c r="G85" s="316">
        <v>164.4</v>
      </c>
      <c r="H85" s="313"/>
    </row>
    <row r="86" spans="1:8" x14ac:dyDescent="0.2">
      <c r="A86" s="317" t="s">
        <v>152</v>
      </c>
      <c r="B86" s="319"/>
      <c r="C86" s="314" t="s">
        <v>18</v>
      </c>
      <c r="D86" s="291"/>
      <c r="E86" s="325"/>
      <c r="F86" s="325"/>
      <c r="G86" s="326"/>
      <c r="H86" s="313"/>
    </row>
    <row r="87" spans="1:8" x14ac:dyDescent="0.2">
      <c r="A87" s="317" t="s">
        <v>153</v>
      </c>
      <c r="B87" s="319"/>
      <c r="C87" s="314" t="s">
        <v>97</v>
      </c>
      <c r="D87" s="291"/>
      <c r="E87" s="325"/>
      <c r="F87" s="325"/>
      <c r="G87" s="326"/>
      <c r="H87" s="313"/>
    </row>
    <row r="88" spans="1:8" x14ac:dyDescent="0.2">
      <c r="A88" s="317">
        <v>91927</v>
      </c>
      <c r="B88" s="319" t="s">
        <v>312</v>
      </c>
      <c r="C88" s="314" t="s">
        <v>113</v>
      </c>
      <c r="D88" s="291" t="s">
        <v>46</v>
      </c>
      <c r="E88" s="315">
        <v>110</v>
      </c>
      <c r="F88" s="315">
        <v>4.53</v>
      </c>
      <c r="G88" s="316">
        <v>498.3</v>
      </c>
      <c r="H88" s="313"/>
    </row>
    <row r="89" spans="1:8" x14ac:dyDescent="0.2">
      <c r="A89" s="317">
        <v>91929</v>
      </c>
      <c r="B89" s="319" t="s">
        <v>312</v>
      </c>
      <c r="C89" s="314" t="s">
        <v>114</v>
      </c>
      <c r="D89" s="291" t="s">
        <v>46</v>
      </c>
      <c r="E89" s="315">
        <v>450</v>
      </c>
      <c r="F89" s="315">
        <v>6.34</v>
      </c>
      <c r="G89" s="316">
        <v>2853</v>
      </c>
      <c r="H89" s="313"/>
    </row>
    <row r="90" spans="1:8" x14ac:dyDescent="0.2">
      <c r="A90" s="317">
        <v>92980</v>
      </c>
      <c r="B90" s="319" t="s">
        <v>312</v>
      </c>
      <c r="C90" s="314" t="s">
        <v>115</v>
      </c>
      <c r="D90" s="291" t="s">
        <v>46</v>
      </c>
      <c r="E90" s="315">
        <v>110</v>
      </c>
      <c r="F90" s="315">
        <v>8.59</v>
      </c>
      <c r="G90" s="316">
        <v>944.9</v>
      </c>
      <c r="H90" s="313"/>
    </row>
    <row r="91" spans="1:8" x14ac:dyDescent="0.2">
      <c r="A91" s="317" t="s">
        <v>154</v>
      </c>
      <c r="B91" s="319"/>
      <c r="C91" s="314" t="s">
        <v>19</v>
      </c>
      <c r="D91" s="291"/>
      <c r="E91" s="325"/>
      <c r="F91" s="325"/>
      <c r="G91" s="326"/>
      <c r="H91" s="313"/>
    </row>
    <row r="92" spans="1:8" x14ac:dyDescent="0.2">
      <c r="A92" s="317">
        <v>83447</v>
      </c>
      <c r="B92" s="319" t="s">
        <v>313</v>
      </c>
      <c r="C92" s="314" t="s">
        <v>20</v>
      </c>
      <c r="D92" s="291" t="s">
        <v>42</v>
      </c>
      <c r="E92" s="315">
        <v>6</v>
      </c>
      <c r="F92" s="315">
        <v>225.17</v>
      </c>
      <c r="G92" s="316">
        <v>1351.02</v>
      </c>
      <c r="H92" s="313"/>
    </row>
    <row r="93" spans="1:8" x14ac:dyDescent="0.2">
      <c r="A93" s="317" t="s">
        <v>155</v>
      </c>
      <c r="B93" s="319"/>
      <c r="C93" s="314" t="s">
        <v>15</v>
      </c>
      <c r="D93" s="291"/>
      <c r="E93" s="325"/>
      <c r="F93" s="325"/>
      <c r="G93" s="326"/>
      <c r="H93" s="313"/>
    </row>
    <row r="94" spans="1:8" x14ac:dyDescent="0.2">
      <c r="A94" s="317">
        <v>83399</v>
      </c>
      <c r="B94" s="319" t="s">
        <v>312</v>
      </c>
      <c r="C94" s="314" t="s">
        <v>116</v>
      </c>
      <c r="D94" s="291" t="s">
        <v>42</v>
      </c>
      <c r="E94" s="315">
        <v>1</v>
      </c>
      <c r="F94" s="315">
        <v>39.869999999999997</v>
      </c>
      <c r="G94" s="316">
        <v>39.869999999999997</v>
      </c>
      <c r="H94" s="313"/>
    </row>
    <row r="95" spans="1:8" x14ac:dyDescent="0.2">
      <c r="A95" s="317" t="s">
        <v>143</v>
      </c>
      <c r="B95" s="319"/>
      <c r="C95" s="314" t="s">
        <v>75</v>
      </c>
      <c r="D95" s="291"/>
      <c r="E95" s="325"/>
      <c r="F95" s="325"/>
      <c r="G95" s="326"/>
      <c r="H95" s="313"/>
    </row>
    <row r="96" spans="1:8" x14ac:dyDescent="0.2">
      <c r="A96" s="317" t="s">
        <v>156</v>
      </c>
      <c r="B96" s="319"/>
      <c r="C96" s="314" t="s">
        <v>76</v>
      </c>
      <c r="D96" s="291"/>
      <c r="E96" s="334"/>
      <c r="F96" s="325"/>
      <c r="G96" s="326"/>
      <c r="H96" s="313"/>
    </row>
    <row r="97" spans="1:8" x14ac:dyDescent="0.2">
      <c r="A97" s="317">
        <v>96985</v>
      </c>
      <c r="B97" s="319" t="s">
        <v>312</v>
      </c>
      <c r="C97" s="314" t="s">
        <v>303</v>
      </c>
      <c r="D97" s="291" t="s">
        <v>42</v>
      </c>
      <c r="E97" s="315">
        <v>6</v>
      </c>
      <c r="F97" s="315">
        <v>51.4</v>
      </c>
      <c r="G97" s="316">
        <v>308.39999999999998</v>
      </c>
      <c r="H97" s="313"/>
    </row>
    <row r="98" spans="1:8" x14ac:dyDescent="0.2">
      <c r="A98" s="317" t="s">
        <v>158</v>
      </c>
      <c r="B98" s="319"/>
      <c r="C98" s="314" t="s">
        <v>78</v>
      </c>
      <c r="D98" s="291"/>
      <c r="E98" s="334"/>
      <c r="F98" s="325"/>
      <c r="G98" s="326"/>
      <c r="H98" s="313"/>
    </row>
    <row r="99" spans="1:8" x14ac:dyDescent="0.2">
      <c r="A99" s="317">
        <v>96974</v>
      </c>
      <c r="B99" s="319" t="s">
        <v>312</v>
      </c>
      <c r="C99" s="314" t="s">
        <v>302</v>
      </c>
      <c r="D99" s="291" t="s">
        <v>46</v>
      </c>
      <c r="E99" s="315">
        <v>12</v>
      </c>
      <c r="F99" s="315">
        <v>58.05</v>
      </c>
      <c r="G99" s="316">
        <v>696.6</v>
      </c>
      <c r="H99" s="313"/>
    </row>
    <row r="100" spans="1:8" ht="25.5" x14ac:dyDescent="0.2">
      <c r="A100" s="347" t="s">
        <v>333</v>
      </c>
      <c r="B100" s="349"/>
      <c r="C100" s="350" t="s">
        <v>334</v>
      </c>
      <c r="D100" s="351" t="s">
        <v>42</v>
      </c>
      <c r="E100" s="315">
        <v>4</v>
      </c>
      <c r="F100" s="315">
        <v>2166.89</v>
      </c>
      <c r="G100" s="333">
        <v>8667.56</v>
      </c>
      <c r="H100" s="313"/>
    </row>
    <row r="101" spans="1:8" ht="25.5" x14ac:dyDescent="0.2">
      <c r="A101" s="347">
        <v>100623</v>
      </c>
      <c r="B101" s="349" t="s">
        <v>312</v>
      </c>
      <c r="C101" s="350" t="s">
        <v>335</v>
      </c>
      <c r="D101" s="351" t="s">
        <v>42</v>
      </c>
      <c r="E101" s="315">
        <v>4</v>
      </c>
      <c r="F101" s="315">
        <v>1716.31</v>
      </c>
      <c r="G101" s="333">
        <v>6865.24</v>
      </c>
      <c r="H101" s="313"/>
    </row>
    <row r="102" spans="1:8" x14ac:dyDescent="0.2">
      <c r="A102" s="347" t="s">
        <v>336</v>
      </c>
      <c r="B102" s="349" t="s">
        <v>337</v>
      </c>
      <c r="C102" s="350" t="s">
        <v>338</v>
      </c>
      <c r="D102" s="351" t="s">
        <v>42</v>
      </c>
      <c r="E102" s="315">
        <v>11</v>
      </c>
      <c r="F102" s="315">
        <v>17.77</v>
      </c>
      <c r="G102" s="333">
        <v>195.47</v>
      </c>
      <c r="H102" s="313"/>
    </row>
    <row r="103" spans="1:8" ht="63.75" x14ac:dyDescent="0.2">
      <c r="A103" s="347" t="s">
        <v>156</v>
      </c>
      <c r="B103" s="349"/>
      <c r="C103" s="350" t="s">
        <v>373</v>
      </c>
      <c r="D103" s="351" t="s">
        <v>42</v>
      </c>
      <c r="E103" s="315">
        <v>1</v>
      </c>
      <c r="F103" s="315">
        <v>1075.3</v>
      </c>
      <c r="G103" s="333">
        <v>1075.3</v>
      </c>
      <c r="H103" s="313"/>
    </row>
    <row r="104" spans="1:8" x14ac:dyDescent="0.2">
      <c r="A104" s="347" t="s">
        <v>157</v>
      </c>
      <c r="B104" s="349"/>
      <c r="C104" s="350" t="s">
        <v>339</v>
      </c>
      <c r="D104" s="351" t="s">
        <v>42</v>
      </c>
      <c r="E104" s="315">
        <v>1</v>
      </c>
      <c r="F104" s="315">
        <v>93.77</v>
      </c>
      <c r="G104" s="333">
        <v>93.77</v>
      </c>
      <c r="H104" s="313"/>
    </row>
    <row r="105" spans="1:8" ht="25.5" x14ac:dyDescent="0.2">
      <c r="A105" s="347" t="s">
        <v>340</v>
      </c>
      <c r="B105" s="349"/>
      <c r="C105" s="350" t="s">
        <v>341</v>
      </c>
      <c r="D105" s="351" t="s">
        <v>42</v>
      </c>
      <c r="E105" s="315">
        <v>8</v>
      </c>
      <c r="F105" s="315">
        <v>787.96</v>
      </c>
      <c r="G105" s="333">
        <v>6303.68</v>
      </c>
      <c r="H105" s="313"/>
    </row>
    <row r="106" spans="1:8" x14ac:dyDescent="0.2">
      <c r="A106" s="347" t="s">
        <v>342</v>
      </c>
      <c r="B106" s="349"/>
      <c r="C106" s="350" t="s">
        <v>374</v>
      </c>
      <c r="D106" s="351" t="s">
        <v>42</v>
      </c>
      <c r="E106" s="315">
        <v>6</v>
      </c>
      <c r="F106" s="315">
        <v>128.69999999999999</v>
      </c>
      <c r="G106" s="333">
        <v>772.2</v>
      </c>
      <c r="H106" s="313"/>
    </row>
    <row r="107" spans="1:8" ht="13.5" thickBot="1" x14ac:dyDescent="0.25">
      <c r="A107" s="347" t="s">
        <v>343</v>
      </c>
      <c r="B107" s="349"/>
      <c r="C107" s="350" t="s">
        <v>344</v>
      </c>
      <c r="D107" s="351" t="s">
        <v>345</v>
      </c>
      <c r="E107" s="315">
        <v>1</v>
      </c>
      <c r="F107" s="315">
        <v>6926.25</v>
      </c>
      <c r="G107" s="333">
        <v>6926.25</v>
      </c>
      <c r="H107" s="313"/>
    </row>
    <row r="108" spans="1:8" ht="13.5" thickBot="1" x14ac:dyDescent="0.25">
      <c r="A108" s="286" t="s">
        <v>159</v>
      </c>
      <c r="B108" s="287"/>
      <c r="C108" s="340" t="s">
        <v>212</v>
      </c>
      <c r="D108" s="341"/>
      <c r="E108" s="299"/>
      <c r="F108" s="299"/>
      <c r="G108" s="310"/>
      <c r="H108" s="311">
        <v>8406.92</v>
      </c>
    </row>
    <row r="109" spans="1:8" x14ac:dyDescent="0.2">
      <c r="A109" s="317" t="s">
        <v>160</v>
      </c>
      <c r="B109" s="319"/>
      <c r="C109" s="335" t="s">
        <v>12</v>
      </c>
      <c r="D109" s="291"/>
      <c r="E109" s="325"/>
      <c r="F109" s="325"/>
      <c r="G109" s="326"/>
      <c r="H109" s="313"/>
    </row>
    <row r="110" spans="1:8" x14ac:dyDescent="0.2">
      <c r="A110" s="317" t="s">
        <v>163</v>
      </c>
      <c r="B110" s="319"/>
      <c r="C110" s="314" t="s">
        <v>37</v>
      </c>
      <c r="D110" s="291"/>
      <c r="E110" s="325"/>
      <c r="F110" s="325"/>
      <c r="G110" s="326"/>
      <c r="H110" s="313"/>
    </row>
    <row r="111" spans="1:8" ht="25.5" x14ac:dyDescent="0.2">
      <c r="A111" s="317">
        <v>92343</v>
      </c>
      <c r="B111" s="319" t="s">
        <v>312</v>
      </c>
      <c r="C111" s="314" t="s">
        <v>117</v>
      </c>
      <c r="D111" s="291" t="s">
        <v>46</v>
      </c>
      <c r="E111" s="315">
        <v>57</v>
      </c>
      <c r="F111" s="315">
        <v>108.06</v>
      </c>
      <c r="G111" s="316">
        <v>6159.42</v>
      </c>
      <c r="H111" s="313"/>
    </row>
    <row r="112" spans="1:8" x14ac:dyDescent="0.2">
      <c r="A112" s="317" t="s">
        <v>161</v>
      </c>
      <c r="B112" s="319"/>
      <c r="C112" s="335" t="s">
        <v>13</v>
      </c>
      <c r="D112" s="291"/>
      <c r="E112" s="325"/>
      <c r="F112" s="325"/>
      <c r="G112" s="326"/>
      <c r="H112" s="313"/>
    </row>
    <row r="113" spans="1:8" x14ac:dyDescent="0.2">
      <c r="A113" s="317" t="s">
        <v>164</v>
      </c>
      <c r="B113" s="319"/>
      <c r="C113" s="314" t="s">
        <v>14</v>
      </c>
      <c r="D113" s="291"/>
      <c r="E113" s="325"/>
      <c r="F113" s="325"/>
      <c r="G113" s="326"/>
      <c r="H113" s="313"/>
    </row>
    <row r="114" spans="1:8" ht="25.5" x14ac:dyDescent="0.2">
      <c r="A114" s="317">
        <v>95642</v>
      </c>
      <c r="B114" s="319" t="s">
        <v>312</v>
      </c>
      <c r="C114" s="314" t="s">
        <v>118</v>
      </c>
      <c r="D114" s="291" t="s">
        <v>42</v>
      </c>
      <c r="E114" s="315">
        <v>1</v>
      </c>
      <c r="F114" s="315">
        <v>416</v>
      </c>
      <c r="G114" s="316">
        <v>416</v>
      </c>
      <c r="H114" s="313"/>
    </row>
    <row r="115" spans="1:8" x14ac:dyDescent="0.2">
      <c r="A115" s="317" t="s">
        <v>165</v>
      </c>
      <c r="B115" s="319"/>
      <c r="C115" s="314" t="s">
        <v>99</v>
      </c>
      <c r="D115" s="291"/>
      <c r="E115" s="325"/>
      <c r="F115" s="325"/>
      <c r="G115" s="326"/>
      <c r="H115" s="313"/>
    </row>
    <row r="116" spans="1:8" x14ac:dyDescent="0.2">
      <c r="A116" s="317">
        <v>89512</v>
      </c>
      <c r="B116" s="319" t="s">
        <v>312</v>
      </c>
      <c r="C116" s="314" t="s">
        <v>119</v>
      </c>
      <c r="D116" s="291" t="s">
        <v>46</v>
      </c>
      <c r="E116" s="315">
        <v>30</v>
      </c>
      <c r="F116" s="315">
        <v>61.05</v>
      </c>
      <c r="G116" s="316">
        <v>1831.5</v>
      </c>
      <c r="H116" s="313"/>
    </row>
    <row r="117" spans="1:8" ht="13.5" thickBot="1" x14ac:dyDescent="0.25">
      <c r="A117" s="317" t="s">
        <v>166</v>
      </c>
      <c r="B117" s="319"/>
      <c r="C117" s="314" t="s">
        <v>308</v>
      </c>
      <c r="D117" s="291"/>
      <c r="E117" s="325"/>
      <c r="F117" s="325"/>
      <c r="G117" s="326"/>
      <c r="H117" s="313"/>
    </row>
    <row r="118" spans="1:8" ht="13.5" thickBot="1" x14ac:dyDescent="0.25">
      <c r="A118" s="286" t="s">
        <v>175</v>
      </c>
      <c r="B118" s="287"/>
      <c r="C118" s="340" t="s">
        <v>174</v>
      </c>
      <c r="D118" s="341"/>
      <c r="E118" s="299"/>
      <c r="F118" s="299"/>
      <c r="G118" s="310"/>
      <c r="H118" s="311">
        <v>25585.16</v>
      </c>
    </row>
    <row r="119" spans="1:8" x14ac:dyDescent="0.2">
      <c r="A119" s="317" t="s">
        <v>176</v>
      </c>
      <c r="B119" s="319"/>
      <c r="C119" s="335" t="s">
        <v>3</v>
      </c>
      <c r="D119" s="291"/>
      <c r="E119" s="325"/>
      <c r="F119" s="325"/>
      <c r="G119" s="326"/>
      <c r="H119" s="313"/>
    </row>
    <row r="120" spans="1:8" x14ac:dyDescent="0.2">
      <c r="A120" s="317" t="s">
        <v>177</v>
      </c>
      <c r="B120" s="319"/>
      <c r="C120" s="314" t="s">
        <v>122</v>
      </c>
      <c r="D120" s="291"/>
      <c r="E120" s="325"/>
      <c r="F120" s="325"/>
      <c r="G120" s="326"/>
      <c r="H120" s="313"/>
    </row>
    <row r="121" spans="1:8" ht="13.5" thickBot="1" x14ac:dyDescent="0.25">
      <c r="A121" s="317">
        <v>92396</v>
      </c>
      <c r="B121" s="319" t="s">
        <v>312</v>
      </c>
      <c r="C121" s="314" t="s">
        <v>123</v>
      </c>
      <c r="D121" s="291" t="s">
        <v>43</v>
      </c>
      <c r="E121" s="315">
        <v>367.55</v>
      </c>
      <c r="F121" s="315">
        <v>69.61</v>
      </c>
      <c r="G121" s="333">
        <v>25585.16</v>
      </c>
      <c r="H121" s="313"/>
    </row>
    <row r="122" spans="1:8" ht="13.5" thickBot="1" x14ac:dyDescent="0.25">
      <c r="A122" s="286" t="s">
        <v>179</v>
      </c>
      <c r="B122" s="287"/>
      <c r="C122" s="340" t="s">
        <v>178</v>
      </c>
      <c r="D122" s="341"/>
      <c r="E122" s="299"/>
      <c r="F122" s="299"/>
      <c r="G122" s="310"/>
      <c r="H122" s="311">
        <v>173371.62</v>
      </c>
    </row>
    <row r="123" spans="1:8" x14ac:dyDescent="0.2">
      <c r="A123" s="317" t="s">
        <v>209</v>
      </c>
      <c r="B123" s="319"/>
      <c r="C123" s="314" t="s">
        <v>4</v>
      </c>
      <c r="D123" s="291"/>
      <c r="E123" s="325"/>
      <c r="F123" s="325"/>
      <c r="G123" s="326"/>
      <c r="H123" s="313"/>
    </row>
    <row r="124" spans="1:8" x14ac:dyDescent="0.2">
      <c r="A124" s="317" t="s">
        <v>180</v>
      </c>
      <c r="B124" s="319"/>
      <c r="C124" s="314" t="s">
        <v>5</v>
      </c>
      <c r="D124" s="291"/>
      <c r="E124" s="325"/>
      <c r="F124" s="325"/>
      <c r="G124" s="326"/>
      <c r="H124" s="313"/>
    </row>
    <row r="125" spans="1:8" x14ac:dyDescent="0.2">
      <c r="A125" s="317">
        <v>531000</v>
      </c>
      <c r="B125" s="319" t="s">
        <v>291</v>
      </c>
      <c r="C125" s="314" t="s">
        <v>124</v>
      </c>
      <c r="D125" s="291" t="s">
        <v>47</v>
      </c>
      <c r="E125" s="315">
        <v>6.57</v>
      </c>
      <c r="F125" s="315">
        <v>102.44</v>
      </c>
      <c r="G125" s="316">
        <v>673.03</v>
      </c>
      <c r="H125" s="313"/>
    </row>
    <row r="126" spans="1:8" x14ac:dyDescent="0.2">
      <c r="A126" s="317" t="s">
        <v>181</v>
      </c>
      <c r="B126" s="319"/>
      <c r="C126" s="314" t="s">
        <v>1</v>
      </c>
      <c r="D126" s="336"/>
      <c r="E126" s="325"/>
      <c r="F126" s="325"/>
      <c r="G126" s="326"/>
      <c r="H126" s="313"/>
    </row>
    <row r="127" spans="1:8" x14ac:dyDescent="0.2">
      <c r="A127" s="317" t="s">
        <v>182</v>
      </c>
      <c r="B127" s="319"/>
      <c r="C127" s="314" t="s">
        <v>2</v>
      </c>
      <c r="D127" s="336"/>
      <c r="E127" s="325"/>
      <c r="F127" s="325"/>
      <c r="G127" s="326"/>
      <c r="H127" s="313"/>
    </row>
    <row r="128" spans="1:8" x14ac:dyDescent="0.2">
      <c r="A128" s="317">
        <v>98509</v>
      </c>
      <c r="B128" s="319" t="s">
        <v>312</v>
      </c>
      <c r="C128" s="314" t="s">
        <v>309</v>
      </c>
      <c r="D128" s="291" t="s">
        <v>42</v>
      </c>
      <c r="E128" s="334">
        <v>46</v>
      </c>
      <c r="F128" s="315">
        <v>27.97</v>
      </c>
      <c r="G128" s="326">
        <v>1286.6199999999999</v>
      </c>
      <c r="H128" s="313"/>
    </row>
    <row r="129" spans="1:8" x14ac:dyDescent="0.2">
      <c r="A129" s="317">
        <v>98510</v>
      </c>
      <c r="B129" s="319" t="s">
        <v>312</v>
      </c>
      <c r="C129" s="314" t="s">
        <v>310</v>
      </c>
      <c r="D129" s="291" t="s">
        <v>42</v>
      </c>
      <c r="E129" s="334">
        <v>16</v>
      </c>
      <c r="F129" s="315">
        <v>50.88</v>
      </c>
      <c r="G129" s="326">
        <v>814.08</v>
      </c>
      <c r="H129" s="313"/>
    </row>
    <row r="130" spans="1:8" x14ac:dyDescent="0.2">
      <c r="A130" s="317">
        <v>98504</v>
      </c>
      <c r="B130" s="319" t="s">
        <v>312</v>
      </c>
      <c r="C130" s="314" t="s">
        <v>311</v>
      </c>
      <c r="D130" s="291" t="s">
        <v>43</v>
      </c>
      <c r="E130" s="334">
        <v>1373.81</v>
      </c>
      <c r="F130" s="315">
        <v>9.5399999999999991</v>
      </c>
      <c r="G130" s="326">
        <v>13106.15</v>
      </c>
      <c r="H130" s="313"/>
    </row>
    <row r="131" spans="1:8" x14ac:dyDescent="0.2">
      <c r="A131" s="347" t="s">
        <v>346</v>
      </c>
      <c r="B131" s="349"/>
      <c r="C131" s="350" t="s">
        <v>347</v>
      </c>
      <c r="D131" s="351" t="s">
        <v>43</v>
      </c>
      <c r="E131" s="315">
        <v>196</v>
      </c>
      <c r="F131" s="315">
        <v>216.66</v>
      </c>
      <c r="G131" s="333">
        <v>42465.36</v>
      </c>
      <c r="H131" s="313"/>
    </row>
    <row r="132" spans="1:8" x14ac:dyDescent="0.2">
      <c r="A132" s="347" t="s">
        <v>333</v>
      </c>
      <c r="B132" s="349"/>
      <c r="C132" s="350" t="s">
        <v>348</v>
      </c>
      <c r="D132" s="351" t="s">
        <v>42</v>
      </c>
      <c r="E132" s="315">
        <v>1</v>
      </c>
      <c r="F132" s="315">
        <v>2041.89</v>
      </c>
      <c r="G132" s="333">
        <v>2041.89</v>
      </c>
      <c r="H132" s="313"/>
    </row>
    <row r="133" spans="1:8" x14ac:dyDescent="0.2">
      <c r="A133" s="347" t="s">
        <v>333</v>
      </c>
      <c r="B133" s="349"/>
      <c r="C133" s="350" t="s">
        <v>349</v>
      </c>
      <c r="D133" s="351" t="s">
        <v>42</v>
      </c>
      <c r="E133" s="315">
        <v>1</v>
      </c>
      <c r="F133" s="315">
        <v>2177.64</v>
      </c>
      <c r="G133" s="333">
        <v>2177.64</v>
      </c>
      <c r="H133" s="313"/>
    </row>
    <row r="134" spans="1:8" x14ac:dyDescent="0.2">
      <c r="A134" s="347" t="s">
        <v>333</v>
      </c>
      <c r="B134" s="349"/>
      <c r="C134" s="350" t="s">
        <v>350</v>
      </c>
      <c r="D134" s="351" t="s">
        <v>42</v>
      </c>
      <c r="E134" s="315">
        <v>1</v>
      </c>
      <c r="F134" s="315">
        <v>9332.73</v>
      </c>
      <c r="G134" s="333">
        <v>9332.73</v>
      </c>
      <c r="H134" s="313"/>
    </row>
    <row r="135" spans="1:8" x14ac:dyDescent="0.2">
      <c r="A135" s="347" t="s">
        <v>333</v>
      </c>
      <c r="B135" s="349"/>
      <c r="C135" s="350" t="s">
        <v>351</v>
      </c>
      <c r="D135" s="351" t="s">
        <v>42</v>
      </c>
      <c r="E135" s="315">
        <v>1</v>
      </c>
      <c r="F135" s="315">
        <v>1527.17</v>
      </c>
      <c r="G135" s="333">
        <v>1527.17</v>
      </c>
      <c r="H135" s="313"/>
    </row>
    <row r="136" spans="1:8" x14ac:dyDescent="0.2">
      <c r="A136" s="347" t="s">
        <v>346</v>
      </c>
      <c r="B136" s="349"/>
      <c r="C136" s="350" t="s">
        <v>352</v>
      </c>
      <c r="D136" s="351" t="s">
        <v>42</v>
      </c>
      <c r="E136" s="315">
        <v>1</v>
      </c>
      <c r="F136" s="315">
        <v>3088.29</v>
      </c>
      <c r="G136" s="333">
        <v>3088.29</v>
      </c>
      <c r="H136" s="313"/>
    </row>
    <row r="137" spans="1:8" x14ac:dyDescent="0.2">
      <c r="A137" s="347" t="s">
        <v>346</v>
      </c>
      <c r="B137" s="349"/>
      <c r="C137" s="350" t="s">
        <v>353</v>
      </c>
      <c r="D137" s="351" t="s">
        <v>42</v>
      </c>
      <c r="E137" s="315">
        <v>1</v>
      </c>
      <c r="F137" s="315">
        <v>1787.36</v>
      </c>
      <c r="G137" s="333">
        <v>1787.36</v>
      </c>
      <c r="H137" s="313"/>
    </row>
    <row r="138" spans="1:8" x14ac:dyDescent="0.2">
      <c r="A138" s="347"/>
      <c r="B138" s="349" t="s">
        <v>291</v>
      </c>
      <c r="C138" s="350" t="s">
        <v>354</v>
      </c>
      <c r="D138" s="351" t="s">
        <v>46</v>
      </c>
      <c r="E138" s="315">
        <v>549.20000000000005</v>
      </c>
      <c r="F138" s="315">
        <v>14.17</v>
      </c>
      <c r="G138" s="333">
        <v>7782.16</v>
      </c>
      <c r="H138" s="313"/>
    </row>
    <row r="139" spans="1:8" x14ac:dyDescent="0.2">
      <c r="A139" s="347" t="s">
        <v>58</v>
      </c>
      <c r="B139" s="349" t="s">
        <v>355</v>
      </c>
      <c r="C139" s="350" t="s">
        <v>356</v>
      </c>
      <c r="D139" s="351" t="s">
        <v>43</v>
      </c>
      <c r="E139" s="315">
        <v>648</v>
      </c>
      <c r="F139" s="315">
        <v>9.2200000000000006</v>
      </c>
      <c r="G139" s="333">
        <v>5974.56</v>
      </c>
      <c r="H139" s="313"/>
    </row>
    <row r="140" spans="1:8" x14ac:dyDescent="0.2">
      <c r="A140" s="347" t="s">
        <v>58</v>
      </c>
      <c r="B140" s="349" t="s">
        <v>357</v>
      </c>
      <c r="C140" s="350" t="s">
        <v>358</v>
      </c>
      <c r="D140" s="351" t="s">
        <v>43</v>
      </c>
      <c r="E140" s="315">
        <v>648</v>
      </c>
      <c r="F140" s="315">
        <v>107.47</v>
      </c>
      <c r="G140" s="333">
        <v>69640.56</v>
      </c>
      <c r="H140" s="313"/>
    </row>
    <row r="141" spans="1:8" x14ac:dyDescent="0.2">
      <c r="A141" s="347" t="s">
        <v>58</v>
      </c>
      <c r="B141" s="349" t="s">
        <v>359</v>
      </c>
      <c r="C141" s="350" t="s">
        <v>360</v>
      </c>
      <c r="D141" s="351" t="s">
        <v>42</v>
      </c>
      <c r="E141" s="315">
        <v>1</v>
      </c>
      <c r="F141" s="315">
        <v>2375.6</v>
      </c>
      <c r="G141" s="333">
        <v>2375.6</v>
      </c>
      <c r="H141" s="313"/>
    </row>
    <row r="142" spans="1:8" x14ac:dyDescent="0.2">
      <c r="A142" s="347" t="s">
        <v>333</v>
      </c>
      <c r="B142" s="349"/>
      <c r="C142" s="350" t="s">
        <v>361</v>
      </c>
      <c r="D142" s="351" t="s">
        <v>42</v>
      </c>
      <c r="E142" s="315">
        <v>1</v>
      </c>
      <c r="F142" s="315">
        <v>1866.55</v>
      </c>
      <c r="G142" s="333">
        <v>1866.55</v>
      </c>
      <c r="H142" s="313"/>
    </row>
    <row r="143" spans="1:8" x14ac:dyDescent="0.2">
      <c r="A143" s="347" t="s">
        <v>362</v>
      </c>
      <c r="B143" s="349" t="s">
        <v>363</v>
      </c>
      <c r="C143" s="350" t="s">
        <v>364</v>
      </c>
      <c r="D143" s="351" t="s">
        <v>46</v>
      </c>
      <c r="E143" s="315">
        <v>55</v>
      </c>
      <c r="F143" s="315">
        <v>33.9</v>
      </c>
      <c r="G143" s="333">
        <v>1864.5</v>
      </c>
      <c r="H143" s="313"/>
    </row>
    <row r="144" spans="1:8" x14ac:dyDescent="0.2">
      <c r="A144" s="347" t="s">
        <v>365</v>
      </c>
      <c r="B144" s="349" t="s">
        <v>363</v>
      </c>
      <c r="C144" s="350" t="s">
        <v>366</v>
      </c>
      <c r="D144" s="351" t="s">
        <v>42</v>
      </c>
      <c r="E144" s="315">
        <v>3</v>
      </c>
      <c r="F144" s="315">
        <v>393.39</v>
      </c>
      <c r="G144" s="333">
        <v>1180.17</v>
      </c>
      <c r="H144" s="313"/>
    </row>
    <row r="145" spans="1:8" ht="13.5" thickBot="1" x14ac:dyDescent="0.25">
      <c r="A145" s="347" t="s">
        <v>58</v>
      </c>
      <c r="B145" s="349"/>
      <c r="C145" s="350" t="s">
        <v>367</v>
      </c>
      <c r="D145" s="351" t="s">
        <v>42</v>
      </c>
      <c r="E145" s="315">
        <v>6</v>
      </c>
      <c r="F145" s="315">
        <v>731.2</v>
      </c>
      <c r="G145" s="333">
        <v>4387.2</v>
      </c>
      <c r="H145" s="313"/>
    </row>
    <row r="146" spans="1:8" ht="13.5" thickBot="1" x14ac:dyDescent="0.25">
      <c r="A146" s="286" t="s">
        <v>183</v>
      </c>
      <c r="B146" s="287"/>
      <c r="C146" s="340" t="s">
        <v>184</v>
      </c>
      <c r="D146" s="341"/>
      <c r="E146" s="299"/>
      <c r="F146" s="299"/>
      <c r="G146" s="310"/>
      <c r="H146" s="311">
        <v>3241.98</v>
      </c>
    </row>
    <row r="147" spans="1:8" x14ac:dyDescent="0.2">
      <c r="A147" s="347" t="s">
        <v>58</v>
      </c>
      <c r="B147" s="348"/>
      <c r="C147" s="327" t="s">
        <v>185</v>
      </c>
      <c r="D147" s="291"/>
      <c r="E147" s="325"/>
      <c r="F147" s="325"/>
      <c r="G147" s="326"/>
      <c r="H147" s="313"/>
    </row>
    <row r="148" spans="1:8" ht="13.5" thickBot="1" x14ac:dyDescent="0.25">
      <c r="A148" s="352">
        <v>9537</v>
      </c>
      <c r="B148" s="353" t="s">
        <v>313</v>
      </c>
      <c r="C148" s="354" t="s">
        <v>368</v>
      </c>
      <c r="D148" s="355" t="s">
        <v>43</v>
      </c>
      <c r="E148" s="337">
        <v>1056.02</v>
      </c>
      <c r="F148" s="337">
        <v>3.07</v>
      </c>
      <c r="G148" s="328">
        <v>3241.98</v>
      </c>
      <c r="H148" s="313"/>
    </row>
    <row r="149" spans="1:8" ht="16.5" thickBot="1" x14ac:dyDescent="0.25">
      <c r="A149" s="356" t="s">
        <v>58</v>
      </c>
      <c r="B149" s="357"/>
      <c r="C149" s="338" t="s">
        <v>82</v>
      </c>
      <c r="D149" s="358"/>
      <c r="E149" s="268"/>
      <c r="F149" s="269"/>
      <c r="G149" s="266">
        <v>407540.94999999978</v>
      </c>
      <c r="H149" s="267">
        <v>407540.94999999995</v>
      </c>
    </row>
    <row r="150" spans="1:8" x14ac:dyDescent="0.2">
      <c r="G150" s="362"/>
      <c r="H150" s="362"/>
    </row>
  </sheetData>
  <pageMargins left="1.1811023622047245" right="0.78740157480314965" top="1.1811023622047245" bottom="0.78740157480314965" header="0.51181102362204722" footer="0.51181102362204722"/>
  <pageSetup paperSize="9" scale="3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3"/>
  <sheetViews>
    <sheetView workbookViewId="0">
      <selection activeCell="B4" sqref="B4"/>
    </sheetView>
  </sheetViews>
  <sheetFormatPr defaultRowHeight="12.75" x14ac:dyDescent="0.2"/>
  <sheetData>
    <row r="2" spans="2:2" x14ac:dyDescent="0.2">
      <c r="B2" s="1" t="s">
        <v>316</v>
      </c>
    </row>
    <row r="3" spans="2:2" x14ac:dyDescent="0.2">
      <c r="B3" s="1" t="s">
        <v>317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61</vt:i4>
      </vt:variant>
    </vt:vector>
  </HeadingPairs>
  <TitlesOfParts>
    <vt:vector size="67" baseType="lpstr">
      <vt:lpstr>base (2)</vt:lpstr>
      <vt:lpstr>Cronograma SFM</vt:lpstr>
      <vt:lpstr>base</vt:lpstr>
      <vt:lpstr>composição dos itens</vt:lpstr>
      <vt:lpstr>Planilha de Serviços</vt:lpstr>
      <vt:lpstr>comparação preço</vt:lpstr>
      <vt:lpstr>base!Area_de_impressao</vt:lpstr>
      <vt:lpstr>'base (2)'!Area_de_impressao</vt:lpstr>
      <vt:lpstr>'Cronograma SFM'!Area_de_impressao</vt:lpstr>
      <vt:lpstr>'Planilha de Serviços'!Area_de_impressao</vt:lpstr>
      <vt:lpstr>'Planilha de Serviços'!DadosExternos10</vt:lpstr>
      <vt:lpstr>'Planilha de Serviços'!DadosExternos10_1</vt:lpstr>
      <vt:lpstr>'Planilha de Serviços'!DadosExternos11</vt:lpstr>
      <vt:lpstr>'Planilha de Serviços'!DadosExternos11_1</vt:lpstr>
      <vt:lpstr>'Planilha de Serviços'!DadosExternos12</vt:lpstr>
      <vt:lpstr>'Planilha de Serviços'!DadosExternos12_1</vt:lpstr>
      <vt:lpstr>'Planilha de Serviços'!DadosExternos13</vt:lpstr>
      <vt:lpstr>'Planilha de Serviços'!DadosExternos13_1</vt:lpstr>
      <vt:lpstr>'Planilha de Serviços'!DadosExternos14</vt:lpstr>
      <vt:lpstr>'Planilha de Serviços'!DadosExternos14_1</vt:lpstr>
      <vt:lpstr>'Planilha de Serviços'!DadosExternos15</vt:lpstr>
      <vt:lpstr>'Planilha de Serviços'!DadosExternos15_1</vt:lpstr>
      <vt:lpstr>'Planilha de Serviços'!DadosExternos16</vt:lpstr>
      <vt:lpstr>'Planilha de Serviços'!DadosExternos16_1</vt:lpstr>
      <vt:lpstr>'Planilha de Serviços'!DadosExternos17</vt:lpstr>
      <vt:lpstr>'Planilha de Serviços'!DadosExternos17_1</vt:lpstr>
      <vt:lpstr>'Planilha de Serviços'!DadosExternos18</vt:lpstr>
      <vt:lpstr>'Planilha de Serviços'!DadosExternos18_1</vt:lpstr>
      <vt:lpstr>'Planilha de Serviços'!DadosExternos19</vt:lpstr>
      <vt:lpstr>'Planilha de Serviços'!DadosExternos19_1</vt:lpstr>
      <vt:lpstr>'Planilha de Serviços'!DadosExternos2</vt:lpstr>
      <vt:lpstr>'Planilha de Serviços'!DadosExternos2_1</vt:lpstr>
      <vt:lpstr>'Planilha de Serviços'!DadosExternos20</vt:lpstr>
      <vt:lpstr>'Planilha de Serviços'!DadosExternos20_1</vt:lpstr>
      <vt:lpstr>'Planilha de Serviços'!DadosExternos21</vt:lpstr>
      <vt:lpstr>'Planilha de Serviços'!DadosExternos21_1</vt:lpstr>
      <vt:lpstr>'Planilha de Serviços'!DadosExternos22</vt:lpstr>
      <vt:lpstr>'Planilha de Serviços'!DadosExternos22_1</vt:lpstr>
      <vt:lpstr>'Planilha de Serviços'!DadosExternos23</vt:lpstr>
      <vt:lpstr>'Planilha de Serviços'!DadosExternos23_1</vt:lpstr>
      <vt:lpstr>'Planilha de Serviços'!DadosExternos24</vt:lpstr>
      <vt:lpstr>'Planilha de Serviços'!DadosExternos24_1</vt:lpstr>
      <vt:lpstr>'Planilha de Serviços'!DadosExternos25</vt:lpstr>
      <vt:lpstr>'Planilha de Serviços'!DadosExternos25_1</vt:lpstr>
      <vt:lpstr>'Planilha de Serviços'!DadosExternos26</vt:lpstr>
      <vt:lpstr>'Planilha de Serviços'!DadosExternos26_1</vt:lpstr>
      <vt:lpstr>'Planilha de Serviços'!DadosExternos27</vt:lpstr>
      <vt:lpstr>'Planilha de Serviços'!DadosExternos27_1</vt:lpstr>
      <vt:lpstr>'Planilha de Serviços'!DadosExternos28</vt:lpstr>
      <vt:lpstr>'Planilha de Serviços'!DadosExternos28_1</vt:lpstr>
      <vt:lpstr>'Planilha de Serviços'!DadosExternos29</vt:lpstr>
      <vt:lpstr>'Planilha de Serviços'!DadosExternos29_1</vt:lpstr>
      <vt:lpstr>'Planilha de Serviços'!DadosExternos30</vt:lpstr>
      <vt:lpstr>'Planilha de Serviços'!DadosExternos30_1</vt:lpstr>
      <vt:lpstr>'Planilha de Serviços'!DadosExternos31</vt:lpstr>
      <vt:lpstr>'Planilha de Serviços'!DadosExternos31_1</vt:lpstr>
      <vt:lpstr>'Planilha de Serviços'!DadosExternos32</vt:lpstr>
      <vt:lpstr>'Planilha de Serviços'!DadosExternos32_1</vt:lpstr>
      <vt:lpstr>'Planilha de Serviços'!DadosExternos33</vt:lpstr>
      <vt:lpstr>'Planilha de Serviços'!DadosExternos33_1</vt:lpstr>
      <vt:lpstr>'Planilha de Serviços'!DadosExternos34</vt:lpstr>
      <vt:lpstr>'Planilha de Serviços'!DadosExternos34_1</vt:lpstr>
      <vt:lpstr>'Planilha de Serviços'!DadosExternos5</vt:lpstr>
      <vt:lpstr>'Planilha de Serviços'!DadosExternos5_1</vt:lpstr>
      <vt:lpstr>'Planilha de Serviços'!DadosExternos6</vt:lpstr>
      <vt:lpstr>'Planilha de Serviços'!DadosExternos6_1</vt:lpstr>
      <vt:lpstr>'Planilha de Serviços'!Titulos_de_impressao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Sabino Deitos</dc:creator>
  <cp:lastModifiedBy>Hélio Sabino Deitos</cp:lastModifiedBy>
  <cp:lastPrinted>2020-08-17T17:37:34Z</cp:lastPrinted>
  <dcterms:created xsi:type="dcterms:W3CDTF">2012-01-30T17:22:44Z</dcterms:created>
  <dcterms:modified xsi:type="dcterms:W3CDTF">2020-08-17T17:43:17Z</dcterms:modified>
</cp:coreProperties>
</file>